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T:\Transpareo 3.0\4. Marketing\Markt\Whitepaper\Fashion\"/>
    </mc:Choice>
  </mc:AlternateContent>
  <xr:revisionPtr revIDLastSave="0" documentId="13_ncr:1_{E37A31C7-4B88-4C80-9481-0BCEDC44F116}" xr6:coauthVersionLast="47" xr6:coauthVersionMax="47" xr10:uidLastSave="{00000000-0000-0000-0000-000000000000}"/>
  <bookViews>
    <workbookView xWindow="390" yWindow="390" windowWidth="24645" windowHeight="14745" tabRatio="500" xr2:uid="{00000000-000D-0000-FFFF-FFFF00000000}"/>
  </bookViews>
  <sheets>
    <sheet name="Anleitung" sheetId="1" r:id="rId1"/>
    <sheet name="Eingaben" sheetId="2" r:id="rId2"/>
    <sheet name="Ergebnis" sheetId="3" r:id="rId3"/>
    <sheet name="Szenarien" sheetId="4" r:id="rId4"/>
  </sheets>
  <definedNames>
    <definedName name="_xlnm.Print_Area" localSheetId="0">Anleitung!$A$1:$D$24</definedName>
    <definedName name="_xlnm.Print_Area" localSheetId="1">Eingaben!$A$1:$D$77</definedName>
    <definedName name="_xlnm.Print_Area" localSheetId="2">Ergebnis!$A$1:$E$51</definedName>
    <definedName name="_xlnm.Print_Area" localSheetId="3">Szenarien!$A$1:$I$33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1" i="4" l="1"/>
  <c r="C30" i="4"/>
  <c r="C29" i="4"/>
  <c r="C28" i="4"/>
  <c r="C27" i="4"/>
  <c r="D9" i="4"/>
  <c r="D7" i="4"/>
  <c r="C36" i="3"/>
  <c r="C30" i="3"/>
  <c r="C28" i="3"/>
  <c r="C23" i="3"/>
  <c r="D23" i="3" s="1"/>
  <c r="D24" i="3" s="1"/>
  <c r="C22" i="3"/>
  <c r="D22" i="3" s="1"/>
  <c r="C18" i="3"/>
  <c r="D18" i="3" s="1"/>
  <c r="D17" i="3"/>
  <c r="C17" i="3"/>
  <c r="D16" i="3"/>
  <c r="C16" i="3"/>
  <c r="C14" i="3"/>
  <c r="D14" i="3" s="1"/>
  <c r="D13" i="3"/>
  <c r="C13" i="3"/>
  <c r="C32" i="2"/>
  <c r="C23" i="2"/>
  <c r="F31" i="4" l="1"/>
  <c r="D31" i="4"/>
  <c r="E31" i="4" s="1"/>
  <c r="F30" i="4"/>
  <c r="D30" i="4"/>
  <c r="E30" i="4" s="1"/>
  <c r="F29" i="4"/>
  <c r="D29" i="4"/>
  <c r="E29" i="4" s="1"/>
  <c r="F28" i="4"/>
  <c r="D28" i="4"/>
  <c r="E28" i="4" s="1"/>
  <c r="F27" i="4"/>
  <c r="D27" i="4"/>
  <c r="E27" i="4" s="1"/>
  <c r="C39" i="3"/>
  <c r="D39" i="3" s="1"/>
  <c r="D40" i="3" s="1"/>
  <c r="C44" i="3" s="1"/>
  <c r="C37" i="3"/>
  <c r="C9" i="3"/>
  <c r="C8" i="3"/>
  <c r="C7" i="3"/>
  <c r="C6" i="3"/>
  <c r="D10" i="3" s="1"/>
  <c r="C8" i="4" s="1"/>
  <c r="D8" i="4" s="1"/>
  <c r="D37" i="3" l="1"/>
  <c r="C46" i="3" s="1"/>
  <c r="C38" i="3"/>
  <c r="C10" i="3"/>
  <c r="C15" i="3"/>
  <c r="D15" i="3" l="1"/>
  <c r="D19" i="3" s="1"/>
  <c r="C19" i="3"/>
  <c r="C27" i="3" l="1"/>
  <c r="G20" i="4"/>
  <c r="F20" i="4"/>
  <c r="E20" i="4"/>
  <c r="D20" i="4"/>
  <c r="C20" i="4"/>
  <c r="G19" i="4"/>
  <c r="F19" i="4"/>
  <c r="E19" i="4"/>
  <c r="D19" i="4"/>
  <c r="C19" i="4"/>
  <c r="G18" i="4"/>
  <c r="F18" i="4"/>
  <c r="E18" i="4"/>
  <c r="D18" i="4"/>
  <c r="C18" i="4"/>
  <c r="G17" i="4"/>
  <c r="F17" i="4"/>
  <c r="E17" i="4"/>
  <c r="D17" i="4"/>
  <c r="C17" i="4"/>
  <c r="G16" i="4"/>
  <c r="F16" i="4"/>
  <c r="C16" i="4"/>
  <c r="E16" i="4"/>
  <c r="D16" i="4"/>
  <c r="D27" i="3" l="1"/>
  <c r="C32" i="3"/>
  <c r="C51" i="3" s="1"/>
  <c r="C31" i="3"/>
  <c r="C29" i="3"/>
  <c r="D31" i="3" l="1"/>
  <c r="C43" i="3"/>
  <c r="C45" i="3" s="1"/>
  <c r="D45" i="3" s="1"/>
  <c r="D51" i="3" s="1"/>
  <c r="B51" i="3"/>
  <c r="C33" i="3"/>
  <c r="D29" i="3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<sst xmlns="http://schemas.openxmlformats.org/spreadsheetml/2006/main" count="275" uniqueCount="238">
  <si>
    <t>DPP-Wirtschaftlichkeitsrechner für Modemarken</t>
  </si>
  <si>
    <t>Begleitmaterial zum Whitepaper «Der digitale Produktpass rechnet sich schon heute» · Transpareo AG</t>
  </si>
  <si>
    <t>So gehen Sie vor</t>
  </si>
  <si>
    <t>1. Blatt «Eingaben» öffnen</t>
  </si>
  <si>
    <t>Dort stehen alle Annahmen. Überschreiben Sie ausschliesslich die gelb hinterlegten Felder mit Ihren eigenen Zahlen. Voreingestellt sind die Werte des Modellunternehmens aus dem Whitepaper.</t>
  </si>
  <si>
    <t>2. Blatt «Ergebnis» ansehen</t>
  </si>
  <si>
    <t>Rechnet automatisch mit. Sie sehen Kostenersparnis, Nettoeffekt in Jahr 1 und ab Jahr 2, Marketingwirkung sowie Amortisationsdauer.</t>
  </si>
  <si>
    <t>3. Blatt «Szenarien» prüfen</t>
  </si>
  <si>
    <t>Zeigt, wie empfindlich das Ergebnis auf die beiden wichtigsten Stellschrauben reagiert: Etiketteneinsparung je Teil und Retourenreduktion.</t>
  </si>
  <si>
    <t>4. Die eine Zahl besorgen</t>
  </si>
  <si>
    <t>Wenn Sie nur eine einzige Eingabe recherchieren: die letzte Rechnung Ihres Etikettenlieferanten geteilt durch die Stückzahl. Sie bestimmt über die Hälfte des Ergebnisses.</t>
  </si>
  <si>
    <t>Farblegende</t>
  </si>
  <si>
    <t>Gelb hinterlegt, blaue Schrift</t>
  </si>
  <si>
    <t>Eingabefeld - hier tragen Sie Ihre eigenen Werte ein.</t>
  </si>
  <si>
    <t>Weiss, schwarze Schrift</t>
  </si>
  <si>
    <t>Berechnetes Feld - nicht überschreiben, sonst geht die Formel verloren.</t>
  </si>
  <si>
    <t>Grüne Schrift</t>
  </si>
  <si>
    <t>Verweis auf ein anderes Tabellenblatt.</t>
  </si>
  <si>
    <t>Blau hinterlegt</t>
  </si>
  <si>
    <t>Ergebnis- oder Summenzeile.</t>
  </si>
  <si>
    <t>Wichtige Hinweise</t>
  </si>
  <si>
    <t>•</t>
  </si>
  <si>
    <t>Die Voreinstellungen sind branchenübliche Annahmen, keine Messwerte. Sie stammen aus dem Whitepaper und sind dort einzeln begründet. Ersetzen Sie sie, sobald Sie eigene Ist-Zahlen haben.</t>
  </si>
  <si>
    <t>Die Rechnung unterstellt bewusst das realistische Szenario: Es entfallen ausschliesslich freiwillige Informationsträger - Hangtags, Beileger, Zusatzetiketten und Mehrsprachigkeit über das Pflichtmass hinaus. Das gewebte Markenlabel, das Grössenlabel und ein verschlanktes Pflegeetikett bleiben erhalten.</t>
  </si>
  <si>
    <t>Die Faserzusammensetzung muss nach VO (EU) Nr. 1007/2011 vorerst physisch am Erzeugnis bleiben, ebenso die Herstellerangaben nach GPSR. Sollte digitale Textilkennzeichnung zulässig werden, steigt die Einsparung auf rund 0,36 € je Teil - siehe Blatt «Szenarien».</t>
  </si>
  <si>
    <t>Der Mediaäquivalenzwert der Leads ist kein Zahlungsmittelzufluss. Er beziffert, was dieselbe Zahl qualifizierter Leads über bezahlte Kanäle gekostet hätte, und ist deshalb im Ergebnis getrennt ausgewiesen.</t>
  </si>
  <si>
    <t>Diese Datei ist eine Orientierungshilfe und ersetzt weder eine unternehmensindividuelle Kalkulation noch Rechts- oder Steuerberatung.</t>
  </si>
  <si>
    <t>Eingaben - hier tragen Sie Ihre eigenen Zahlen ein</t>
  </si>
  <si>
    <t>Nur die gelben Felder ändern. Alles Weitere rechnet sich auf den Blättern «Ergebnis» und «Szenarien» automatisch.</t>
  </si>
  <si>
    <t>A  Unternehmen und Absatz</t>
  </si>
  <si>
    <t>Wert</t>
  </si>
  <si>
    <t>Erläuterung / Herleitung</t>
  </si>
  <si>
    <t>Jahresabsatz in Teilen</t>
  </si>
  <si>
    <t>Alle Stückkosten werden hiermit multipliziert.</t>
  </si>
  <si>
    <t>Artikel-Farb-Kombinationen (= Zahl der benötigten DPPs)</t>
  </si>
  <si>
    <t>Bestimmt den Plattformtarif. Grössen teilen sich in der Regel einen Pass.</t>
  </si>
  <si>
    <t>Onlinebestellpositionen p. a.</t>
  </si>
  <si>
    <t>Basis der Retourenrechnung. Nur Direktvertrieb, kein Wholesale.</t>
  </si>
  <si>
    <t>Durchschnittlicher Warenkorbwert netto</t>
  </si>
  <si>
    <t>Für die Cross-Selling-Rechnung.</t>
  </si>
  <si>
    <t>Deckungsbeitragsquote</t>
  </si>
  <si>
    <t>Als Dezimalwert eingeben, z. B. 0,45 für 45 %.</t>
  </si>
  <si>
    <t>Anteil stationärer Verkauf</t>
  </si>
  <si>
    <t>Diese Kunden sind heute anonym und werden über den DPP erstmals adressierbar.</t>
  </si>
  <si>
    <t>B  Physische Kennzeichnung heute - Kosten je Teil</t>
  </si>
  <si>
    <t>Marken-/Nackenlabel, gewebt</t>
  </si>
  <si>
    <t>Bleibt auch mit DPP erhalten - Markenführung.</t>
  </si>
  <si>
    <t>Grössenlabel</t>
  </si>
  <si>
    <t>Bleibt erhalten - Handhabung im Store.</t>
  </si>
  <si>
    <t>Pflege- und Zusammensetzungsetikett, mehrsprachig, mehrlagig</t>
  </si>
  <si>
    <t>Wird mit DPP verschlankt, entfällt nach heutiger Rechtslage nicht.</t>
  </si>
  <si>
    <t>Zusatzetikett Herkunft, Zertifikate, Warnhinweise</t>
  </si>
  <si>
    <t>Entfällt mit DPP.</t>
  </si>
  <si>
    <t>Hangtag Hauptanhänger, zweiseitig, veredelt</t>
  </si>
  <si>
    <t>Wird mit DPP auf ein schlankes Preisschild reduziert.</t>
  </si>
  <si>
    <t>Zweiter Hangtag: Nachhaltigkeits- und Markenstory</t>
  </si>
  <si>
    <t>Kordel, Plombe, Sicherungsfaden</t>
  </si>
  <si>
    <t>Entfällt weitgehend mit DPP.</t>
  </si>
  <si>
    <t>Beileger / Booklet Pflege und Reparatur</t>
  </si>
  <si>
    <t>Konfektionierung und Anbringen (anteilige Arbeitszeit)</t>
  </si>
  <si>
    <t>Sinkt mit der Zahl der anzubringenden Teile.</t>
  </si>
  <si>
    <t>Summe heute je Teil</t>
  </si>
  <si>
    <t>C  Physische Kennzeichnung mit DPP - Kosten je Teil</t>
  </si>
  <si>
    <t>Unverändert.</t>
  </si>
  <si>
    <t>Pflegeetikett reduziert: Symbole, Kurzangaben, einlagig</t>
  </si>
  <si>
    <t>Pflichtangaben bleiben, Mehrsprachigkeit wandert in den DPP.</t>
  </si>
  <si>
    <t>QR-Code, in bestehenden Etikettendruck integriert</t>
  </si>
  <si>
    <t>Grenzkosten, sofern beim ohnehin fälligen Etikettenwechsel eingeführt.</t>
  </si>
  <si>
    <t>Schlanker Kauf-Hangtag mit Preis und QR</t>
  </si>
  <si>
    <t>Ersetzt zwei Hangtags und den Beileger.</t>
  </si>
  <si>
    <t>Konfektionierung, reduziert</t>
  </si>
  <si>
    <t>Weniger Teile anzubringen.</t>
  </si>
  <si>
    <t>Summe mit DPP je Teil</t>
  </si>
  <si>
    <t>D  Indirekte Prozess- und Folgekosten</t>
  </si>
  <si>
    <t>Übersetzung, Lektorat, Layout der Etikettentexte p. a.</t>
  </si>
  <si>
    <t>Faustregel: Zahl der Sprachen × Kollektionsschübe × Aufwand je Version.</t>
  </si>
  <si>
    <t xml:space="preserve">     davon einsparbar</t>
  </si>
  <si>
    <t>Die Übersetzung wandert in die Plattform; ein Restbedarf für Pflichtangaben bleibt.</t>
  </si>
  <si>
    <t>Teile p. a. mit Nachdruck oder Umetikettierung</t>
  </si>
  <si>
    <t>Textfehler, Zertifikatswechsel, Sortimentsänderung.</t>
  </si>
  <si>
    <t xml:space="preserve">     Kosten je umetikettiertem Teil</t>
  </si>
  <si>
    <t>Überwiegend Handarbeit.</t>
  </si>
  <si>
    <t>Ein DPP wird zentral korrigiert, nicht nachgedruckt.</t>
  </si>
  <si>
    <t>Verschrottung Etiketten-/Hangtag-Restbestände</t>
  </si>
  <si>
    <t>Anteil am Etikettenbudget heute. Bei hoher Drop-Frequenz eher 12-18 %.</t>
  </si>
  <si>
    <t>Weniger Varianten, kleinere Auflagen, weniger Mindestmengen.</t>
  </si>
  <si>
    <t>Lagerhaltung und Handling der Etikettenvarianten p. a.</t>
  </si>
  <si>
    <t>Fläche, Kommissionierung, Bestandsführung.</t>
  </si>
  <si>
    <t>Kartongewicht Hangtags und Beileger je Teil (g)</t>
  </si>
  <si>
    <t>Grundlage der EPR-Lizenzentgelte für Papier und Karton.</t>
  </si>
  <si>
    <t xml:space="preserve">     Lizenzsatz je kg</t>
  </si>
  <si>
    <t>Nach Verpackungsgesetz bzw. nationalem EPR-System.</t>
  </si>
  <si>
    <t>Kundenservice-Tickets zu Pflege, Grösse, Material p. a.</t>
  </si>
  <si>
    <t xml:space="preserve">     Bearbeitungskosten je Ticket</t>
  </si>
  <si>
    <t>Der DPP beantwortet den Grossteil dieser Fragen am Produkt.</t>
  </si>
  <si>
    <t>E  Retouren</t>
  </si>
  <si>
    <t>Retourenquote online heute</t>
  </si>
  <si>
    <t>Branchentypisch in der Mode 35-55 %.</t>
  </si>
  <si>
    <t>Vollkosten je Retoure</t>
  </si>
  <si>
    <t>Fracht hin und zurück, Prüfung, Aufbereitung, Wertverlust.</t>
  </si>
  <si>
    <t>Angenommene Reduktion in Prozentpunkten</t>
  </si>
  <si>
    <t>Bewusst konservativ. Der wirkliche Effekt ist erst nach dem Pilot messbar.</t>
  </si>
  <si>
    <t>F  Marketing und Leads</t>
  </si>
  <si>
    <t>QR-Scanrate</t>
  </si>
  <si>
    <t>Konsumgüter typisch 5-15 %. Steigt deutlich mit klarem Nutzenversprechen auf dem Etikett.</t>
  </si>
  <si>
    <t>Teilnahmequote am Fragebogen</t>
  </si>
  <si>
    <t>Der Fragebogen öffnet sich automatisch nach dem Scan.</t>
  </si>
  <si>
    <t>Vergleichswert Lead-Kosten (CPL)</t>
  </si>
  <si>
    <t>Fashion-Bandbreite 4-12 € je qualifiziertem Lead.</t>
  </si>
  <si>
    <t>Konversion je Scan auf eine Kombinationsempfehlung</t>
  </si>
  <si>
    <t>Konservativ angesetzt.</t>
  </si>
  <si>
    <t>G  Aufwand und Plattformkosten</t>
  </si>
  <si>
    <t>Plattformkosten Jahr 1</t>
  </si>
  <si>
    <t>Pilot im Einstiegstarif (139-199 CHF/Monat), danach Rollout-Tarif. Siehe Tarifübersicht unten.</t>
  </si>
  <si>
    <t>Plattformkosten ab Jahr 2 p. a.</t>
  </si>
  <si>
    <t>Bei 1.200 DPPs der Large-Tarif. Monatlich kündbar, Daten voll exportierbar.</t>
  </si>
  <si>
    <t>Interne Stunden Datenerfassung und Aufbau Jahr 1</t>
  </si>
  <si>
    <t>Setup, Import-Mapping, Content, Layout, Schulung.</t>
  </si>
  <si>
    <t>Interner Stundensatz</t>
  </si>
  <si>
    <t>Einmalige QR- und Etiketten-Integration</t>
  </si>
  <si>
    <t>Entfällt weitgehend, wenn beim ohnehin fälligen Etikettenwechsel umgestellt wird.</t>
  </si>
  <si>
    <t>Interne Stunden laufende Pflege ab Jahr 2 p. a.</t>
  </si>
  <si>
    <t>Tarifübersicht Transpareo (Stand August 2026, rein informativ)</t>
  </si>
  <si>
    <t>Tarif</t>
  </si>
  <si>
    <t>DPPs</t>
  </si>
  <si>
    <t>CHF / Monat  ·  EUR / Monat</t>
  </si>
  <si>
    <t>Small - Pilot und Einstieg</t>
  </si>
  <si>
    <t>bis 100</t>
  </si>
  <si>
    <t>139-199  ·  ca. 153</t>
  </si>
  <si>
    <t>Medium</t>
  </si>
  <si>
    <t>bis 1.000</t>
  </si>
  <si>
    <t>559  ·  ca. 629</t>
  </si>
  <si>
    <t>Large</t>
  </si>
  <si>
    <t>bis 10.000</t>
  </si>
  <si>
    <t>1.399  ·  ca. 1.539</t>
  </si>
  <si>
    <t>Unlimited</t>
  </si>
  <si>
    <t>unbegrenzt</t>
  </si>
  <si>
    <t>3.499  ·  ca. 3.849</t>
  </si>
  <si>
    <t>Inklusive KI-Übersetzung in 40 Sprachen, eigener Domain, Branding, GS1 Digital Link, Leadgenerierung, Analytics, REST-API, Import und Export. Monatlich kündbar. Aktuelle Konditionen auf https://transpareo.com.</t>
  </si>
  <si>
    <t>Ergebnis Ihrer Kalkulation</t>
  </si>
  <si>
    <t>Alle Werte rechnen sich automatisch aus dem Blatt «Eingaben». Bitte nichts in dieser Tabelle überschreiben.</t>
  </si>
  <si>
    <t>1  Physische Kennzeichnung</t>
  </si>
  <si>
    <t>Betrag p. a.</t>
  </si>
  <si>
    <t>je Teil</t>
  </si>
  <si>
    <t>Rechenweg</t>
  </si>
  <si>
    <t>Kosten je Teil heute</t>
  </si>
  <si>
    <t>Summe Block B auf dem Blatt «Eingaben».</t>
  </si>
  <si>
    <t>Kosten p. a. heute</t>
  </si>
  <si>
    <t>Kosten je Teil mit DPP</t>
  </si>
  <si>
    <t>Summe Block C.</t>
  </si>
  <si>
    <t>Kosten p. a. mit DPP</t>
  </si>
  <si>
    <t>Einsparung physische Kennzeichnung</t>
  </si>
  <si>
    <t>Differenz aus heutiger und künftiger Kennzeichnung.</t>
  </si>
  <si>
    <t>2  Indirekte Prozess- und Folgekosten</t>
  </si>
  <si>
    <t>Basis p. a.</t>
  </si>
  <si>
    <t>Ersparnis</t>
  </si>
  <si>
    <t>Übersetzung, Lektorat, Layout</t>
  </si>
  <si>
    <t>Basis × einsparbarer Anteil.</t>
  </si>
  <si>
    <t>Nachdruck und Umetikettierung</t>
  </si>
  <si>
    <t>Betroffene Teile × Kosten je Teil.</t>
  </si>
  <si>
    <t>Anteil am Etikettenbudget heute (Zeile oben).</t>
  </si>
  <si>
    <t>Lagerhaltung und Handling</t>
  </si>
  <si>
    <t>EPR-Lizenzentgelte Papier und Karton</t>
  </si>
  <si>
    <t>Teile × Gramm ÷ 1.000 × Lizenzsatz je kg.</t>
  </si>
  <si>
    <t>Kundenservice-Anfragen</t>
  </si>
  <si>
    <t>Tickets × Bearbeitungskosten.</t>
  </si>
  <si>
    <t>Summe indirekte Kosten</t>
  </si>
  <si>
    <t>Rechte Spalte ist die Ersparnis.</t>
  </si>
  <si>
    <t>3  Retouren</t>
  </si>
  <si>
    <t>Wirkung p. a.</t>
  </si>
  <si>
    <t>Retouren heute</t>
  </si>
  <si>
    <t>Bestellungen × Quote, bewertet mit den Vollkosten.</t>
  </si>
  <si>
    <t>Vermiedene Retouren bei angesetzter Reduktion</t>
  </si>
  <si>
    <t>Bestellungen × Prozentpunkte ÷ 100.</t>
  </si>
  <si>
    <t>Einsparung Retouren</t>
  </si>
  <si>
    <t>Jeder weitere Prozentpunkt bringt denselben Betrag erneut.</t>
  </si>
  <si>
    <t>4  Gesamtwirkung auf die Kosten</t>
  </si>
  <si>
    <t>Bruttoeinsparung p. a.</t>
  </si>
  <si>
    <t>Kennzeichnung + indirekte Kosten + Retouren.</t>
  </si>
  <si>
    <t>Aufwand Jahr 1</t>
  </si>
  <si>
    <t>Plattform + interne Stunden × Satz + einmalige QR-Integration.</t>
  </si>
  <si>
    <t>Nettoeffekt Jahr 1</t>
  </si>
  <si>
    <t>Aufwand ab Jahr 2 p. a.</t>
  </si>
  <si>
    <t>Plattform + laufende Pflege.</t>
  </si>
  <si>
    <t>Nettoeffekt ab Jahr 2 p. a.</t>
  </si>
  <si>
    <t>Amortisation der Investition aus Jahr 1</t>
  </si>
  <si>
    <t>In Monaten. Aufwand Jahr 1 geteilt durch die monatliche Bruttoeinsparung.</t>
  </si>
  <si>
    <t>Rendite im ersten Jahr</t>
  </si>
  <si>
    <t>Nettoeffekt Jahr 1 im Verhältnis zum eingesetzten Aufwand.</t>
  </si>
  <si>
    <t>5  Marketing- und Leadwirkung</t>
  </si>
  <si>
    <t>Menge</t>
  </si>
  <si>
    <t>Wert p. a.</t>
  </si>
  <si>
    <t>QR-Scans p. a.</t>
  </si>
  <si>
    <t>Teile × Scanrate.</t>
  </si>
  <si>
    <t>Leads über den Fragebogen</t>
  </si>
  <si>
    <t>Mediaäquivalent: was dieselben Leads über bezahlte Kanäle gekostet hätten.</t>
  </si>
  <si>
    <t>davon bisher anonyme Stationärkunden</t>
  </si>
  <si>
    <t>Kunden, die Sie ohne DPP nie erreicht hätten.</t>
  </si>
  <si>
    <t>Bestellungen aus Kombinationsempfehlungen</t>
  </si>
  <si>
    <t>Bewertet mit dem Warenkorbwert (Umsatz).</t>
  </si>
  <si>
    <t>Deckungsbeitrag aus Cross-Selling</t>
  </si>
  <si>
    <t>Umsatz × Deckungsbeitragsquote.</t>
  </si>
  <si>
    <t>6  Gesamtbild</t>
  </si>
  <si>
    <t>Kostenersparnis netto ab Jahr 2</t>
  </si>
  <si>
    <t>Harte Ersparnis nach allen Kosten.</t>
  </si>
  <si>
    <t>zuzüglich Deckungsbeitrag Cross-Selling</t>
  </si>
  <si>
    <t>Zusätzlicher Ertrag.</t>
  </si>
  <si>
    <t>Wirtschaftliche Gesamtwirkung</t>
  </si>
  <si>
    <t>nachrichtlich: Mediaäquivalent der Leads</t>
  </si>
  <si>
    <t>Kein Zahlungsmittelzufluss - bewusst nicht in der Summe enthalten.</t>
  </si>
  <si>
    <t>Die drei Zahlen für die Geschäftsführung</t>
  </si>
  <si>
    <t>Nettoeffekt ab Jahr 2</t>
  </si>
  <si>
    <t>Amortisation
(Monate)</t>
  </si>
  <si>
    <t>Wirkung
je Teil</t>
  </si>
  <si>
    <t>Szenarien und Empfindlichkeit</t>
  </si>
  <si>
    <t>Wie stark reagiert das Ergebnis auf die beiden wichtigsten Stellschrauben? Alle Werte rechnen mit Ihren Eingaben.</t>
  </si>
  <si>
    <t>Drei Szenarien der Etiketteneinsparung</t>
  </si>
  <si>
    <t>Szenario</t>
  </si>
  <si>
    <t>p. a.</t>
  </si>
  <si>
    <t>Erläuterung</t>
  </si>
  <si>
    <t>Konservativ</t>
  </si>
  <si>
    <t>Nur zweiter Hangtag, Booklet und Zusatzetikett entfallen. Konfektionierung sinkt leicht, QR-Aufdruck kommt hinzu.</t>
  </si>
  <si>
    <t>Realistisch (Ihre Eingaben)</t>
  </si>
  <si>
    <t>Ergibt sich aus den Blöcken B und C auf dem Blatt «Eingaben». Voreinstellung: 0,300 € je Teil.</t>
  </si>
  <si>
    <t>Ambitioniert</t>
  </si>
  <si>
    <t>Zusätzlich: digitale Textilkennzeichnung wird zulässig, das Pflegeetikett entfällt, der Hangtag wird zum reinen Preisschild. Noch nicht beschlossen.</t>
  </si>
  <si>
    <t>Bruttoeinsparung p. a. - Etiketteneinsparung je Teil × Retourenreduktion</t>
  </si>
  <si>
    <t>Zeilen: Reduktion der Retourenquote in Prozentpunkten. Spalten: eingesparte Kennzeichnungskosten je Teil. Indirekte Kosten bleiben konstant.</t>
  </si>
  <si>
    <t>Retouren (Zeilen) / Etikett (Spalten)</t>
  </si>
  <si>
    <t>Blau hervorgehoben: die Kombination aus dem Whitepaper (0,300 € je Teil, 1 Prozentpunkt Retourenreduktion).</t>
  </si>
  <si>
    <t>Marketingwirkung nach Scanrate</t>
  </si>
  <si>
    <t>Scanrate</t>
  </si>
  <si>
    <t>Scans p. a.</t>
  </si>
  <si>
    <t>Leads</t>
  </si>
  <si>
    <t>Mediaäquivalent</t>
  </si>
  <si>
    <t>DB Cross-Selling</t>
  </si>
  <si>
    <t>Die Scanrate ist die einzige Stellschraube, die Sie ohne Kosten beeinflussen können: Ein konkretes Nutzenversprechen auf dem Etikett statt eines nackten QR-Codes vervielfacht sie.</t>
  </si>
  <si>
    <t>Copyright 2026 Transpareo AG · Tech Cluster Zug · 6300 Zug · Schweiz · https://transpareo.com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</si>
</sst>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&quot; €&quot;"/>
    <numFmt numFmtId="165" formatCode="0.0%"/>
    <numFmt numFmtId="166" formatCode="#,##0.000&quot; €&quot;"/>
    <numFmt numFmtId="167" formatCode="#,##0&quot; €&quot;"/>
    <numFmt numFmtId="168" formatCode="#,##0.0"/>
    <numFmt numFmtId="169" formatCode="0.0&quot; Pp.&quot;"/>
  </numFmts>
  <fonts count="19" x14ac:knownFonts="1">
    <font>
      <sz val="11"/>
      <color theme="1"/>
      <name val="Calibri"/>
      <family val="2"/>
      <charset val="1"/>
    </font>
    <font>
      <b/>
      <sz val="18"/>
      <color rgb="FF2540F5"/>
      <name val="Aptos"/>
      <charset val="1"/>
    </font>
    <font>
      <sz val="10"/>
      <color rgb="FF5C6478"/>
      <name val="Aptos"/>
      <charset val="1"/>
    </font>
    <font>
      <b/>
      <sz val="13"/>
      <color rgb="FF10193F"/>
      <name val="Aptos"/>
      <charset val="1"/>
    </font>
    <font>
      <b/>
      <sz val="11"/>
      <color rgb="FF1A1D26"/>
      <name val="Aptos"/>
      <charset val="1"/>
    </font>
    <font>
      <sz val="11"/>
      <color rgb="FF1A1D26"/>
      <name val="Aptos"/>
      <charset val="1"/>
    </font>
    <font>
      <b/>
      <sz val="11"/>
      <color rgb="FF0000FF"/>
      <name val="Aptos"/>
      <charset val="1"/>
    </font>
    <font>
      <b/>
      <sz val="11"/>
      <color rgb="FF000000"/>
      <name val="Aptos"/>
      <charset val="1"/>
    </font>
    <font>
      <b/>
      <sz val="11"/>
      <color rgb="FF008000"/>
      <name val="Aptos"/>
      <charset val="1"/>
    </font>
    <font>
      <sz val="11"/>
      <color rgb="FF17A6A0"/>
      <name val="Aptos"/>
      <charset val="1"/>
    </font>
    <font>
      <sz val="10.5"/>
      <color rgb="FF1A1D26"/>
      <name val="Aptos"/>
      <charset val="1"/>
    </font>
    <font>
      <b/>
      <sz val="16"/>
      <color rgb="FF2540F5"/>
      <name val="Aptos"/>
      <charset val="1"/>
    </font>
    <font>
      <b/>
      <sz val="10"/>
      <color rgb="FF5C6478"/>
      <name val="Aptos"/>
      <charset val="1"/>
    </font>
    <font>
      <b/>
      <sz val="12"/>
      <color rgb="FFFFFFFF"/>
      <name val="Aptos"/>
      <charset val="1"/>
    </font>
    <font>
      <b/>
      <sz val="12"/>
      <color rgb="FF10193F"/>
      <name val="Aptos"/>
      <charset val="1"/>
    </font>
    <font>
      <b/>
      <sz val="11"/>
      <color rgb="FFFFFFFF"/>
      <name val="Aptos"/>
      <charset val="1"/>
    </font>
    <font>
      <sz val="9.5"/>
      <color rgb="FF5C6478"/>
      <name val="Aptos"/>
      <charset val="1"/>
    </font>
    <font>
      <sz val="11"/>
      <color rgb="FF008000"/>
      <name val="Aptos"/>
      <charset val="1"/>
    </font>
    <font>
      <sz val="11"/>
      <color rgb="FF000000"/>
      <name val="Aptos"/>
      <charset val="1"/>
    </font>
  </fonts>
  <fills count="8">
    <fill>
      <patternFill patternType="none"/>
    </fill>
    <fill>
      <patternFill patternType="gray125"/>
    </fill>
    <fill>
      <patternFill patternType="solid">
        <fgColor rgb="FFFFF6D6"/>
        <bgColor rgb="FFFFFFFF"/>
      </patternFill>
    </fill>
    <fill>
      <patternFill patternType="solid">
        <fgColor rgb="FFFFFFFF"/>
        <bgColor rgb="FFEEF1FE"/>
      </patternFill>
    </fill>
    <fill>
      <patternFill patternType="solid">
        <fgColor rgb="FFDDE3FD"/>
        <bgColor rgb="FFEEF1FE"/>
      </patternFill>
    </fill>
    <fill>
      <patternFill patternType="solid">
        <fgColor rgb="FF2540F5"/>
        <bgColor rgb="FF333399"/>
      </patternFill>
    </fill>
    <fill>
      <patternFill patternType="solid">
        <fgColor rgb="FF17A6A0"/>
        <bgColor rgb="FF008080"/>
      </patternFill>
    </fill>
    <fill>
      <patternFill patternType="solid">
        <fgColor rgb="FFEEF1FE"/>
        <bgColor rgb="FFFFFFFF"/>
      </patternFill>
    </fill>
  </fills>
  <borders count="2">
    <border>
      <left/>
      <right/>
      <top/>
      <bottom/>
      <diagonal/>
    </border>
    <border>
      <left style="thin">
        <color rgb="FFC7D0F2"/>
      </left>
      <right style="thin">
        <color rgb="FFC7D0F2"/>
      </right>
      <top style="thin">
        <color rgb="FFC7D0F2"/>
      </top>
      <bottom style="thin">
        <color rgb="FFC7D0F2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top" wrapText="1"/>
    </xf>
    <xf numFmtId="0" fontId="6" fillId="2" borderId="1" xfId="0" applyFont="1" applyFill="1" applyBorder="1"/>
    <xf numFmtId="0" fontId="5" fillId="0" borderId="0" xfId="0" applyFont="1" applyAlignment="1">
      <alignment vertical="center" wrapText="1"/>
    </xf>
    <xf numFmtId="0" fontId="7" fillId="3" borderId="1" xfId="0" applyFont="1" applyFill="1" applyBorder="1"/>
    <xf numFmtId="0" fontId="8" fillId="3" borderId="1" xfId="0" applyFont="1" applyFill="1" applyBorder="1"/>
    <xf numFmtId="0" fontId="4" fillId="4" borderId="1" xfId="0" applyFont="1" applyFill="1" applyBorder="1"/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vertical="top" wrapText="1"/>
    </xf>
    <xf numFmtId="0" fontId="11" fillId="0" borderId="0" xfId="0" applyFont="1"/>
    <xf numFmtId="0" fontId="12" fillId="0" borderId="0" xfId="0" applyFont="1"/>
    <xf numFmtId="0" fontId="13" fillId="5" borderId="1" xfId="0" applyFont="1" applyFill="1" applyBorder="1"/>
    <xf numFmtId="0" fontId="13" fillId="5" borderId="1" xfId="0" applyFont="1" applyFill="1" applyBorder="1" applyAlignment="1">
      <alignment horizontal="right"/>
    </xf>
    <xf numFmtId="0" fontId="5" fillId="0" borderId="1" xfId="0" applyFont="1" applyBorder="1"/>
    <xf numFmtId="3" fontId="6" fillId="2" borderId="1" xfId="0" applyNumberFormat="1" applyFont="1" applyFill="1" applyBorder="1"/>
    <xf numFmtId="0" fontId="2" fillId="0" borderId="0" xfId="0" applyFont="1" applyAlignment="1">
      <alignment vertical="center" wrapText="1"/>
    </xf>
    <xf numFmtId="164" fontId="6" fillId="2" borderId="1" xfId="0" applyNumberFormat="1" applyFont="1" applyFill="1" applyBorder="1"/>
    <xf numFmtId="165" fontId="6" fillId="2" borderId="1" xfId="0" applyNumberFormat="1" applyFont="1" applyFill="1" applyBorder="1"/>
    <xf numFmtId="166" fontId="6" fillId="2" borderId="1" xfId="0" applyNumberFormat="1" applyFont="1" applyFill="1" applyBorder="1"/>
    <xf numFmtId="166" fontId="4" fillId="4" borderId="1" xfId="0" applyNumberFormat="1" applyFont="1" applyFill="1" applyBorder="1"/>
    <xf numFmtId="0" fontId="0" fillId="4" borderId="1" xfId="0" applyFill="1" applyBorder="1"/>
    <xf numFmtId="167" fontId="6" fillId="2" borderId="1" xfId="0" applyNumberFormat="1" applyFont="1" applyFill="1" applyBorder="1"/>
    <xf numFmtId="168" fontId="6" fillId="2" borderId="1" xfId="0" applyNumberFormat="1" applyFont="1" applyFill="1" applyBorder="1"/>
    <xf numFmtId="0" fontId="14" fillId="0" borderId="0" xfId="0" applyFont="1"/>
    <xf numFmtId="0" fontId="15" fillId="6" borderId="1" xfId="0" applyFont="1" applyFill="1" applyBorder="1"/>
    <xf numFmtId="0" fontId="5" fillId="0" borderId="1" xfId="0" applyFont="1" applyBorder="1" applyAlignment="1">
      <alignment horizontal="right"/>
    </xf>
    <xf numFmtId="0" fontId="16" fillId="0" borderId="0" xfId="0" applyFont="1"/>
    <xf numFmtId="166" fontId="17" fillId="0" borderId="1" xfId="0" applyNumberFormat="1" applyFont="1" applyBorder="1"/>
    <xf numFmtId="0" fontId="0" fillId="0" borderId="1" xfId="0" applyBorder="1"/>
    <xf numFmtId="0" fontId="16" fillId="0" borderId="0" xfId="0" applyFont="1" applyAlignment="1">
      <alignment vertical="center" wrapText="1"/>
    </xf>
    <xf numFmtId="167" fontId="18" fillId="0" borderId="1" xfId="0" applyNumberFormat="1" applyFont="1" applyBorder="1"/>
    <xf numFmtId="167" fontId="4" fillId="4" borderId="1" xfId="0" applyNumberFormat="1" applyFont="1" applyFill="1" applyBorder="1"/>
    <xf numFmtId="0" fontId="16" fillId="4" borderId="0" xfId="0" applyFont="1" applyFill="1" applyAlignment="1">
      <alignment vertical="center" wrapText="1"/>
    </xf>
    <xf numFmtId="3" fontId="18" fillId="0" borderId="1" xfId="0" applyNumberFormat="1" applyFont="1" applyBorder="1"/>
    <xf numFmtId="168" fontId="18" fillId="0" borderId="1" xfId="0" applyNumberFormat="1" applyFont="1" applyBorder="1"/>
    <xf numFmtId="165" fontId="18" fillId="0" borderId="1" xfId="0" applyNumberFormat="1" applyFont="1" applyBorder="1"/>
    <xf numFmtId="0" fontId="15" fillId="6" borderId="1" xfId="0" applyFont="1" applyFill="1" applyBorder="1" applyAlignment="1">
      <alignment horizontal="center" vertical="center" wrapText="1"/>
    </xf>
    <xf numFmtId="167" fontId="11" fillId="7" borderId="1" xfId="0" applyNumberFormat="1" applyFont="1" applyFill="1" applyBorder="1" applyAlignment="1">
      <alignment horizontal="center"/>
    </xf>
    <xf numFmtId="168" fontId="11" fillId="7" borderId="1" xfId="0" applyNumberFormat="1" applyFont="1" applyFill="1" applyBorder="1" applyAlignment="1">
      <alignment horizontal="center"/>
    </xf>
    <xf numFmtId="166" fontId="11" fillId="7" borderId="1" xfId="0" applyNumberFormat="1" applyFont="1" applyFill="1" applyBorder="1" applyAlignment="1">
      <alignment horizontal="center"/>
    </xf>
    <xf numFmtId="0" fontId="15" fillId="5" borderId="1" xfId="0" applyFont="1" applyFill="1" applyBorder="1"/>
    <xf numFmtId="166" fontId="17" fillId="4" borderId="1" xfId="0" applyNumberFormat="1" applyFont="1" applyFill="1" applyBorder="1"/>
    <xf numFmtId="167" fontId="18" fillId="4" borderId="1" xfId="0" applyNumberFormat="1" applyFont="1" applyFill="1" applyBorder="1"/>
    <xf numFmtId="0" fontId="16" fillId="0" borderId="0" xfId="0" applyFont="1" applyAlignment="1">
      <alignment wrapText="1"/>
    </xf>
    <xf numFmtId="166" fontId="15" fillId="5" borderId="1" xfId="0" applyNumberFormat="1" applyFont="1" applyFill="1" applyBorder="1" applyAlignment="1">
      <alignment horizontal="right"/>
    </xf>
    <xf numFmtId="169" fontId="15" fillId="6" borderId="1" xfId="0" applyNumberFormat="1" applyFont="1" applyFill="1" applyBorder="1"/>
    <xf numFmtId="0" fontId="15" fillId="5" borderId="1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right" vertical="center" wrapText="1"/>
    </xf>
    <xf numFmtId="165" fontId="15" fillId="6" borderId="1" xfId="0" applyNumberFormat="1" applyFont="1" applyFill="1" applyBorder="1"/>
    <xf numFmtId="3" fontId="4" fillId="4" borderId="1" xfId="0" applyNumberFormat="1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D6"/>
      <rgbColor rgb="FFEEF1FE"/>
      <rgbColor rgb="FF660066"/>
      <rgbColor rgb="FFFF8080"/>
      <rgbColor rgb="FF0066CC"/>
      <rgbColor rgb="FFC7D0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DE3FD"/>
      <rgbColor rgb="FFCCFFCC"/>
      <rgbColor rgb="FFFFFF99"/>
      <rgbColor rgb="FF99CCFF"/>
      <rgbColor rgb="FFFF99CC"/>
      <rgbColor rgb="FFCC99FF"/>
      <rgbColor rgb="FFFFCC99"/>
      <rgbColor rgb="FF2540F5"/>
      <rgbColor rgb="FF33CCCC"/>
      <rgbColor rgb="FF99CC00"/>
      <rgbColor rgb="FFFFCC00"/>
      <rgbColor rgb="FFFF9900"/>
      <rgbColor rgb="FFFF6600"/>
      <rgbColor rgb="FF5C6478"/>
      <rgbColor rgb="FF969696"/>
      <rgbColor rgb="FF10193F"/>
      <rgbColor rgb="FF17A6A0"/>
      <rgbColor rgb="FF003300"/>
      <rgbColor rgb="FF333300"/>
      <rgbColor rgb="FF993300"/>
      <rgbColor rgb="FF993366"/>
      <rgbColor rgb="FF333399"/>
      <rgbColor rgb="FF1A1D2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467100" cy="571500"/>
    <xdr:pic>
      <xdr:nvPicPr>
        <xdr:cNvPr id="1" name="Transpareo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67100" cy="571500"/>
        </a:xfrm>
        <a:prstGeom prst="rect">
          <a:avLst/>
        </a:prstGeom>
      </xdr:spPr>
    </xdr:pic>
    <xdr:clientData/>
  </xdr:one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transpareo.com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hyperlink" Target="https://transpare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C24"/>
  <sheetViews>
    <sheetView showGridLines="0" tabSelected="1" topLeftCell="A8" zoomScaleNormal="100" workbookViewId="0">
      <selection activeCell="B24" sqref="B24"/>
    </sheetView>
  </sheetViews>
  <sheetFormatPr baseColWidth="10" defaultColWidth="8.7109375" defaultRowHeight="15" x14ac:dyDescent="0.25"/>
  <cols>
    <col min="1" max="1" width="3" customWidth="1"/>
    <col min="2" max="2" width="34" customWidth="1"/>
    <col min="3" max="3" width="78" customWidth="1"/>
  </cols>
  <sheetData>
    <row r="1" spans="2:3" ht="47.25" customHeight="1" x14ac:dyDescent="0.25"/>
    <row r="2" spans="2:3" ht="34.5" customHeight="1" x14ac:dyDescent="0.4">
      <c r="B2" s="1" t="s">
        <v>0</v>
      </c>
    </row>
    <row r="3" spans="2:3" x14ac:dyDescent="0.25">
      <c r="B3" s="2" t="s">
        <v>1</v>
      </c>
    </row>
    <row r="5" spans="2:3" ht="17.25" x14ac:dyDescent="0.3">
      <c r="B5" s="3" t="s">
        <v>2</v>
      </c>
    </row>
    <row r="6" spans="2:3" ht="30" customHeight="1" x14ac:dyDescent="0.25">
      <c r="B6" s="4" t="s">
        <v>3</v>
      </c>
      <c r="C6" s="5" t="s">
        <v>4</v>
      </c>
    </row>
    <row r="7" spans="2:3" ht="30" customHeight="1" x14ac:dyDescent="0.25">
      <c r="B7" s="4" t="s">
        <v>5</v>
      </c>
      <c r="C7" s="5" t="s">
        <v>6</v>
      </c>
    </row>
    <row r="8" spans="2:3" ht="30" customHeight="1" x14ac:dyDescent="0.25">
      <c r="B8" s="4" t="s">
        <v>7</v>
      </c>
      <c r="C8" s="5" t="s">
        <v>8</v>
      </c>
    </row>
    <row r="9" spans="2:3" ht="30" customHeight="1" x14ac:dyDescent="0.25">
      <c r="B9" s="4" t="s">
        <v>9</v>
      </c>
      <c r="C9" s="5" t="s">
        <v>10</v>
      </c>
    </row>
    <row r="11" spans="2:3" ht="17.25" x14ac:dyDescent="0.3">
      <c r="B11" s="3" t="s">
        <v>11</v>
      </c>
    </row>
    <row r="12" spans="2:3" x14ac:dyDescent="0.25">
      <c r="B12" s="6" t="s">
        <v>12</v>
      </c>
      <c r="C12" s="7" t="s">
        <v>13</v>
      </c>
    </row>
    <row r="13" spans="2:3" x14ac:dyDescent="0.25">
      <c r="B13" s="8" t="s">
        <v>14</v>
      </c>
      <c r="C13" s="7" t="s">
        <v>15</v>
      </c>
    </row>
    <row r="14" spans="2:3" x14ac:dyDescent="0.25">
      <c r="B14" s="9" t="s">
        <v>16</v>
      </c>
      <c r="C14" s="7" t="s">
        <v>17</v>
      </c>
    </row>
    <row r="15" spans="2:3" x14ac:dyDescent="0.25">
      <c r="B15" s="10" t="s">
        <v>18</v>
      </c>
      <c r="C15" s="7" t="s">
        <v>19</v>
      </c>
    </row>
    <row r="17" spans="2:3" ht="17.25" x14ac:dyDescent="0.3">
      <c r="B17" s="3" t="s">
        <v>20</v>
      </c>
    </row>
    <row r="18" spans="2:3" ht="42" customHeight="1" x14ac:dyDescent="0.25">
      <c r="B18" s="11" t="s">
        <v>21</v>
      </c>
      <c r="C18" s="12" t="s">
        <v>22</v>
      </c>
    </row>
    <row r="19" spans="2:3" ht="42" customHeight="1" x14ac:dyDescent="0.25">
      <c r="B19" s="11" t="s">
        <v>21</v>
      </c>
      <c r="C19" s="12" t="s">
        <v>23</v>
      </c>
    </row>
    <row r="20" spans="2:3" ht="42" customHeight="1" x14ac:dyDescent="0.25">
      <c r="B20" s="11" t="s">
        <v>21</v>
      </c>
      <c r="C20" s="12" t="s">
        <v>24</v>
      </c>
    </row>
    <row r="21" spans="2:3" ht="42" customHeight="1" x14ac:dyDescent="0.25">
      <c r="B21" s="11" t="s">
        <v>21</v>
      </c>
      <c r="C21" s="12" t="s">
        <v>25</v>
      </c>
    </row>
    <row r="22" spans="2:3" ht="42" customHeight="1" x14ac:dyDescent="0.25">
      <c r="B22" s="11" t="s">
        <v>21</v>
      </c>
      <c r="C22" s="12" t="s">
        <v>26</v>
      </c>
    </row>
    <row r="24" spans="2:3" x14ac:dyDescent="0.25">
      <c r="B24" s="2" t="s">
        <v>237</v>
      </c>
    </row>
  </sheetData>
  <hyperlinks>
    <hyperlink ref="B24" r:id="rId1"/>
  </hyperlinks>
  <pageMargins left="0.4" right="0.4" top="0.5" bottom="0.5" header="0.511811023622047" footer="0.5"/>
  <pageSetup fitToHeight="0" orientation="landscape" horizontalDpi="300" verticalDpi="300"/>
  <headerFooter>
    <oddFooter>&amp;L&amp;8 DPP-Rechner · Transpareo AG · https://transpareo.com&amp;R&amp;8 Seite &amp;P von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D77"/>
  <sheetViews>
    <sheetView showGridLines="0" zoomScaleNormal="100" workbookViewId="0">
      <pane ySplit="1" topLeftCell="A54" activePane="bottomLeft" state="frozen"/>
      <selection pane="bottomLeft" activeCell="C11" sqref="C11"/>
    </sheetView>
  </sheetViews>
  <sheetFormatPr baseColWidth="10" defaultColWidth="8.7109375" defaultRowHeight="15" x14ac:dyDescent="0.25"/>
  <cols>
    <col min="1" max="1" width="3" customWidth="1"/>
    <col min="2" max="2" width="52" customWidth="1"/>
    <col min="3" max="3" width="16" customWidth="1"/>
    <col min="4" max="4" width="58" customWidth="1"/>
  </cols>
  <sheetData>
    <row r="2" spans="2:4" ht="21" x14ac:dyDescent="0.35">
      <c r="B2" s="13" t="s">
        <v>27</v>
      </c>
    </row>
    <row r="3" spans="2:4" x14ac:dyDescent="0.25">
      <c r="B3" s="14" t="s">
        <v>28</v>
      </c>
    </row>
    <row r="5" spans="2:4" ht="15.75" x14ac:dyDescent="0.25">
      <c r="B5" s="15" t="s">
        <v>29</v>
      </c>
      <c r="C5" s="16" t="s">
        <v>30</v>
      </c>
      <c r="D5" s="15" t="s">
        <v>31</v>
      </c>
    </row>
    <row r="6" spans="2:4" x14ac:dyDescent="0.25">
      <c r="B6" s="17" t="s">
        <v>32</v>
      </c>
      <c r="C6" s="18">
        <v>250000</v>
      </c>
      <c r="D6" s="19" t="s">
        <v>33</v>
      </c>
    </row>
    <row r="7" spans="2:4" ht="27" x14ac:dyDescent="0.25">
      <c r="B7" s="17" t="s">
        <v>34</v>
      </c>
      <c r="C7" s="18">
        <v>1200</v>
      </c>
      <c r="D7" s="19" t="s">
        <v>35</v>
      </c>
    </row>
    <row r="8" spans="2:4" x14ac:dyDescent="0.25">
      <c r="B8" s="17" t="s">
        <v>36</v>
      </c>
      <c r="C8" s="18">
        <v>100000</v>
      </c>
      <c r="D8" s="19" t="s">
        <v>37</v>
      </c>
    </row>
    <row r="9" spans="2:4" x14ac:dyDescent="0.25">
      <c r="B9" s="17" t="s">
        <v>38</v>
      </c>
      <c r="C9" s="20">
        <v>65</v>
      </c>
      <c r="D9" s="19" t="s">
        <v>39</v>
      </c>
    </row>
    <row r="10" spans="2:4" x14ac:dyDescent="0.25">
      <c r="B10" s="17" t="s">
        <v>40</v>
      </c>
      <c r="C10" s="21">
        <v>0.45</v>
      </c>
      <c r="D10" s="19" t="s">
        <v>41</v>
      </c>
    </row>
    <row r="11" spans="2:4" ht="27" x14ac:dyDescent="0.25">
      <c r="B11" s="17" t="s">
        <v>42</v>
      </c>
      <c r="C11" s="21">
        <v>0.6</v>
      </c>
      <c r="D11" s="19" t="s">
        <v>43</v>
      </c>
    </row>
    <row r="13" spans="2:4" ht="15.75" x14ac:dyDescent="0.25">
      <c r="B13" s="15" t="s">
        <v>44</v>
      </c>
      <c r="C13" s="16" t="s">
        <v>30</v>
      </c>
      <c r="D13" s="15" t="s">
        <v>31</v>
      </c>
    </row>
    <row r="14" spans="2:4" x14ac:dyDescent="0.25">
      <c r="B14" s="17" t="s">
        <v>45</v>
      </c>
      <c r="C14" s="22">
        <v>4.4999999999999998E-2</v>
      </c>
      <c r="D14" s="19" t="s">
        <v>46</v>
      </c>
    </row>
    <row r="15" spans="2:4" x14ac:dyDescent="0.25">
      <c r="B15" s="17" t="s">
        <v>47</v>
      </c>
      <c r="C15" s="22">
        <v>0.01</v>
      </c>
      <c r="D15" s="19" t="s">
        <v>48</v>
      </c>
    </row>
    <row r="16" spans="2:4" x14ac:dyDescent="0.25">
      <c r="B16" s="17" t="s">
        <v>49</v>
      </c>
      <c r="C16" s="22">
        <v>6.5000000000000002E-2</v>
      </c>
      <c r="D16" s="19" t="s">
        <v>50</v>
      </c>
    </row>
    <row r="17" spans="2:4" x14ac:dyDescent="0.25">
      <c r="B17" s="17" t="s">
        <v>51</v>
      </c>
      <c r="C17" s="22">
        <v>0.02</v>
      </c>
      <c r="D17" s="19" t="s">
        <v>52</v>
      </c>
    </row>
    <row r="18" spans="2:4" x14ac:dyDescent="0.25">
      <c r="B18" s="17" t="s">
        <v>53</v>
      </c>
      <c r="C18" s="22">
        <v>0.11</v>
      </c>
      <c r="D18" s="19" t="s">
        <v>54</v>
      </c>
    </row>
    <row r="19" spans="2:4" x14ac:dyDescent="0.25">
      <c r="B19" s="17" t="s">
        <v>55</v>
      </c>
      <c r="C19" s="22">
        <v>0.06</v>
      </c>
      <c r="D19" s="19" t="s">
        <v>52</v>
      </c>
    </row>
    <row r="20" spans="2:4" x14ac:dyDescent="0.25">
      <c r="B20" s="17" t="s">
        <v>56</v>
      </c>
      <c r="C20" s="22">
        <v>0.03</v>
      </c>
      <c r="D20" s="19" t="s">
        <v>57</v>
      </c>
    </row>
    <row r="21" spans="2:4" x14ac:dyDescent="0.25">
      <c r="B21" s="17" t="s">
        <v>58</v>
      </c>
      <c r="C21" s="22">
        <v>7.0000000000000007E-2</v>
      </c>
      <c r="D21" s="19" t="s">
        <v>52</v>
      </c>
    </row>
    <row r="22" spans="2:4" x14ac:dyDescent="0.25">
      <c r="B22" s="17" t="s">
        <v>59</v>
      </c>
      <c r="C22" s="22">
        <v>0.09</v>
      </c>
      <c r="D22" s="19" t="s">
        <v>60</v>
      </c>
    </row>
    <row r="23" spans="2:4" x14ac:dyDescent="0.25">
      <c r="B23" s="10" t="s">
        <v>61</v>
      </c>
      <c r="C23" s="23">
        <f>SUM(C14:C22)</f>
        <v>0.5</v>
      </c>
      <c r="D23" s="24"/>
    </row>
    <row r="25" spans="2:4" ht="15.75" x14ac:dyDescent="0.25">
      <c r="B25" s="15" t="s">
        <v>62</v>
      </c>
      <c r="C25" s="16" t="s">
        <v>30</v>
      </c>
      <c r="D25" s="15" t="s">
        <v>31</v>
      </c>
    </row>
    <row r="26" spans="2:4" x14ac:dyDescent="0.25">
      <c r="B26" s="17" t="s">
        <v>45</v>
      </c>
      <c r="C26" s="22">
        <v>4.4999999999999998E-2</v>
      </c>
      <c r="D26" s="19" t="s">
        <v>63</v>
      </c>
    </row>
    <row r="27" spans="2:4" x14ac:dyDescent="0.25">
      <c r="B27" s="17" t="s">
        <v>47</v>
      </c>
      <c r="C27" s="22">
        <v>0.01</v>
      </c>
      <c r="D27" s="19" t="s">
        <v>63</v>
      </c>
    </row>
    <row r="28" spans="2:4" x14ac:dyDescent="0.25">
      <c r="B28" s="17" t="s">
        <v>64</v>
      </c>
      <c r="C28" s="22">
        <v>3.5000000000000003E-2</v>
      </c>
      <c r="D28" s="19" t="s">
        <v>65</v>
      </c>
    </row>
    <row r="29" spans="2:4" ht="27" x14ac:dyDescent="0.25">
      <c r="B29" s="17" t="s">
        <v>66</v>
      </c>
      <c r="C29" s="22">
        <v>5.0000000000000001E-3</v>
      </c>
      <c r="D29" s="19" t="s">
        <v>67</v>
      </c>
    </row>
    <row r="30" spans="2:4" x14ac:dyDescent="0.25">
      <c r="B30" s="17" t="s">
        <v>68</v>
      </c>
      <c r="C30" s="22">
        <v>5.5E-2</v>
      </c>
      <c r="D30" s="19" t="s">
        <v>69</v>
      </c>
    </row>
    <row r="31" spans="2:4" x14ac:dyDescent="0.25">
      <c r="B31" s="17" t="s">
        <v>70</v>
      </c>
      <c r="C31" s="22">
        <v>0.05</v>
      </c>
      <c r="D31" s="19" t="s">
        <v>71</v>
      </c>
    </row>
    <row r="32" spans="2:4" x14ac:dyDescent="0.25">
      <c r="B32" s="10" t="s">
        <v>72</v>
      </c>
      <c r="C32" s="23">
        <f>SUM(C26:C31)</f>
        <v>0.2</v>
      </c>
      <c r="D32" s="24"/>
    </row>
    <row r="34" spans="2:4" ht="15.75" x14ac:dyDescent="0.25">
      <c r="B34" s="15" t="s">
        <v>73</v>
      </c>
      <c r="C34" s="16" t="s">
        <v>30</v>
      </c>
      <c r="D34" s="15" t="s">
        <v>31</v>
      </c>
    </row>
    <row r="35" spans="2:4" ht="27" x14ac:dyDescent="0.25">
      <c r="B35" s="17" t="s">
        <v>74</v>
      </c>
      <c r="C35" s="25">
        <v>14000</v>
      </c>
      <c r="D35" s="19" t="s">
        <v>75</v>
      </c>
    </row>
    <row r="36" spans="2:4" ht="27" x14ac:dyDescent="0.25">
      <c r="B36" s="17" t="s">
        <v>76</v>
      </c>
      <c r="C36" s="21">
        <v>0.7</v>
      </c>
      <c r="D36" s="19" t="s">
        <v>77</v>
      </c>
    </row>
    <row r="37" spans="2:4" x14ac:dyDescent="0.25">
      <c r="B37" s="17" t="s">
        <v>78</v>
      </c>
      <c r="C37" s="18">
        <v>3500</v>
      </c>
      <c r="D37" s="19" t="s">
        <v>79</v>
      </c>
    </row>
    <row r="38" spans="2:4" x14ac:dyDescent="0.25">
      <c r="B38" s="17" t="s">
        <v>80</v>
      </c>
      <c r="C38" s="20">
        <v>0.9</v>
      </c>
      <c r="D38" s="19" t="s">
        <v>81</v>
      </c>
    </row>
    <row r="39" spans="2:4" x14ac:dyDescent="0.25">
      <c r="B39" s="17" t="s">
        <v>76</v>
      </c>
      <c r="C39" s="21">
        <v>0.8</v>
      </c>
      <c r="D39" s="19" t="s">
        <v>82</v>
      </c>
    </row>
    <row r="40" spans="2:4" ht="27" x14ac:dyDescent="0.25">
      <c r="B40" s="17" t="s">
        <v>83</v>
      </c>
      <c r="C40" s="21">
        <v>0.08</v>
      </c>
      <c r="D40" s="19" t="s">
        <v>84</v>
      </c>
    </row>
    <row r="41" spans="2:4" x14ac:dyDescent="0.25">
      <c r="B41" s="17" t="s">
        <v>76</v>
      </c>
      <c r="C41" s="21">
        <v>0.6</v>
      </c>
      <c r="D41" s="19" t="s">
        <v>85</v>
      </c>
    </row>
    <row r="42" spans="2:4" x14ac:dyDescent="0.25">
      <c r="B42" s="17" t="s">
        <v>86</v>
      </c>
      <c r="C42" s="25">
        <v>6000</v>
      </c>
      <c r="D42" s="19" t="s">
        <v>87</v>
      </c>
    </row>
    <row r="43" spans="2:4" x14ac:dyDescent="0.25">
      <c r="B43" s="17" t="s">
        <v>76</v>
      </c>
      <c r="C43" s="21">
        <v>0.5</v>
      </c>
      <c r="D43" s="19"/>
    </row>
    <row r="44" spans="2:4" x14ac:dyDescent="0.25">
      <c r="B44" s="17" t="s">
        <v>88</v>
      </c>
      <c r="C44" s="26">
        <v>4</v>
      </c>
      <c r="D44" s="19" t="s">
        <v>89</v>
      </c>
    </row>
    <row r="45" spans="2:4" x14ac:dyDescent="0.25">
      <c r="B45" s="17" t="s">
        <v>90</v>
      </c>
      <c r="C45" s="20">
        <v>0.4</v>
      </c>
      <c r="D45" s="19" t="s">
        <v>91</v>
      </c>
    </row>
    <row r="46" spans="2:4" x14ac:dyDescent="0.25">
      <c r="B46" s="17" t="s">
        <v>76</v>
      </c>
      <c r="C46" s="21">
        <v>0.8</v>
      </c>
      <c r="D46" s="19"/>
    </row>
    <row r="47" spans="2:4" x14ac:dyDescent="0.25">
      <c r="B47" s="17" t="s">
        <v>92</v>
      </c>
      <c r="C47" s="18">
        <v>3000</v>
      </c>
      <c r="D47" s="19"/>
    </row>
    <row r="48" spans="2:4" x14ac:dyDescent="0.25">
      <c r="B48" s="17" t="s">
        <v>93</v>
      </c>
      <c r="C48" s="20">
        <v>3.5</v>
      </c>
      <c r="D48" s="19"/>
    </row>
    <row r="49" spans="2:4" x14ac:dyDescent="0.25">
      <c r="B49" s="17" t="s">
        <v>76</v>
      </c>
      <c r="C49" s="21">
        <v>0.3</v>
      </c>
      <c r="D49" s="19" t="s">
        <v>94</v>
      </c>
    </row>
    <row r="51" spans="2:4" ht="15.75" x14ac:dyDescent="0.25">
      <c r="B51" s="15" t="s">
        <v>95</v>
      </c>
      <c r="C51" s="16" t="s">
        <v>30</v>
      </c>
      <c r="D51" s="15" t="s">
        <v>31</v>
      </c>
    </row>
    <row r="52" spans="2:4" x14ac:dyDescent="0.25">
      <c r="B52" s="17" t="s">
        <v>96</v>
      </c>
      <c r="C52" s="21">
        <v>0.42</v>
      </c>
      <c r="D52" s="19" t="s">
        <v>97</v>
      </c>
    </row>
    <row r="53" spans="2:4" x14ac:dyDescent="0.25">
      <c r="B53" s="17" t="s">
        <v>98</v>
      </c>
      <c r="C53" s="20">
        <v>11</v>
      </c>
      <c r="D53" s="19" t="s">
        <v>99</v>
      </c>
    </row>
    <row r="54" spans="2:4" ht="27" x14ac:dyDescent="0.25">
      <c r="B54" s="17" t="s">
        <v>100</v>
      </c>
      <c r="C54" s="26">
        <v>1</v>
      </c>
      <c r="D54" s="19" t="s">
        <v>101</v>
      </c>
    </row>
    <row r="56" spans="2:4" ht="15.75" x14ac:dyDescent="0.25">
      <c r="B56" s="15" t="s">
        <v>102</v>
      </c>
      <c r="C56" s="16" t="s">
        <v>30</v>
      </c>
      <c r="D56" s="15" t="s">
        <v>31</v>
      </c>
    </row>
    <row r="57" spans="2:4" ht="27" x14ac:dyDescent="0.25">
      <c r="B57" s="17" t="s">
        <v>103</v>
      </c>
      <c r="C57" s="21">
        <v>0.12</v>
      </c>
      <c r="D57" s="19" t="s">
        <v>104</v>
      </c>
    </row>
    <row r="58" spans="2:4" x14ac:dyDescent="0.25">
      <c r="B58" s="17" t="s">
        <v>105</v>
      </c>
      <c r="C58" s="21">
        <v>0.25</v>
      </c>
      <c r="D58" s="19" t="s">
        <v>106</v>
      </c>
    </row>
    <row r="59" spans="2:4" x14ac:dyDescent="0.25">
      <c r="B59" s="17" t="s">
        <v>107</v>
      </c>
      <c r="C59" s="20">
        <v>6</v>
      </c>
      <c r="D59" s="19" t="s">
        <v>108</v>
      </c>
    </row>
    <row r="60" spans="2:4" x14ac:dyDescent="0.25">
      <c r="B60" s="17" t="s">
        <v>109</v>
      </c>
      <c r="C60" s="21">
        <v>0.03</v>
      </c>
      <c r="D60" s="19" t="s">
        <v>110</v>
      </c>
    </row>
    <row r="62" spans="2:4" ht="15.75" x14ac:dyDescent="0.25">
      <c r="B62" s="15" t="s">
        <v>111</v>
      </c>
      <c r="C62" s="16" t="s">
        <v>30</v>
      </c>
      <c r="D62" s="15" t="s">
        <v>31</v>
      </c>
    </row>
    <row r="63" spans="2:4" ht="27" x14ac:dyDescent="0.25">
      <c r="B63" s="17" t="s">
        <v>112</v>
      </c>
      <c r="C63" s="25">
        <v>14000</v>
      </c>
      <c r="D63" s="19" t="s">
        <v>113</v>
      </c>
    </row>
    <row r="64" spans="2:4" ht="27" x14ac:dyDescent="0.25">
      <c r="B64" s="17" t="s">
        <v>114</v>
      </c>
      <c r="C64" s="25">
        <v>18500</v>
      </c>
      <c r="D64" s="19" t="s">
        <v>115</v>
      </c>
    </row>
    <row r="65" spans="2:4" x14ac:dyDescent="0.25">
      <c r="B65" s="17" t="s">
        <v>116</v>
      </c>
      <c r="C65" s="18">
        <v>230</v>
      </c>
      <c r="D65" s="19" t="s">
        <v>117</v>
      </c>
    </row>
    <row r="66" spans="2:4" x14ac:dyDescent="0.25">
      <c r="B66" s="17" t="s">
        <v>118</v>
      </c>
      <c r="C66" s="20">
        <v>65</v>
      </c>
      <c r="D66" s="19"/>
    </row>
    <row r="67" spans="2:4" ht="27" x14ac:dyDescent="0.25">
      <c r="B67" s="17" t="s">
        <v>119</v>
      </c>
      <c r="C67" s="25">
        <v>3000</v>
      </c>
      <c r="D67" s="19" t="s">
        <v>120</v>
      </c>
    </row>
    <row r="68" spans="2:4" x14ac:dyDescent="0.25">
      <c r="B68" s="17" t="s">
        <v>121</v>
      </c>
      <c r="C68" s="18">
        <v>60</v>
      </c>
      <c r="D68" s="19"/>
    </row>
    <row r="71" spans="2:4" ht="15.75" x14ac:dyDescent="0.25">
      <c r="B71" s="27" t="s">
        <v>122</v>
      </c>
    </row>
    <row r="72" spans="2:4" x14ac:dyDescent="0.25">
      <c r="B72" s="28" t="s">
        <v>123</v>
      </c>
      <c r="C72" s="28" t="s">
        <v>124</v>
      </c>
      <c r="D72" s="28" t="s">
        <v>125</v>
      </c>
    </row>
    <row r="73" spans="2:4" x14ac:dyDescent="0.25">
      <c r="B73" s="17" t="s">
        <v>126</v>
      </c>
      <c r="C73" s="29" t="s">
        <v>127</v>
      </c>
      <c r="D73" s="17" t="s">
        <v>128</v>
      </c>
    </row>
    <row r="74" spans="2:4" x14ac:dyDescent="0.25">
      <c r="B74" s="17" t="s">
        <v>129</v>
      </c>
      <c r="C74" s="29" t="s">
        <v>130</v>
      </c>
      <c r="D74" s="17" t="s">
        <v>131</v>
      </c>
    </row>
    <row r="75" spans="2:4" x14ac:dyDescent="0.25">
      <c r="B75" s="17" t="s">
        <v>132</v>
      </c>
      <c r="C75" s="29" t="s">
        <v>133</v>
      </c>
      <c r="D75" s="17" t="s">
        <v>134</v>
      </c>
    </row>
    <row r="76" spans="2:4" x14ac:dyDescent="0.25">
      <c r="B76" s="17" t="s">
        <v>135</v>
      </c>
      <c r="C76" s="29" t="s">
        <v>136</v>
      </c>
      <c r="D76" s="17" t="s">
        <v>137</v>
      </c>
    </row>
    <row r="77" spans="2:4" x14ac:dyDescent="0.25">
      <c r="B77" s="30" t="s">
        <v>138</v>
      </c>
    </row>
  </sheetData>
  <hyperlinks>
    <hyperlink ref="B77" r:id="rId1"/>
  </hyperlinks>
  <pageMargins left="0.4" right="0.4" top="0.5" bottom="0.5" header="0.511811023622047" footer="0.5"/>
  <pageSetup fitToHeight="0" orientation="landscape" horizontalDpi="300" verticalDpi="300"/>
  <headerFooter>
    <oddFooter>&amp;L&amp;8 DPP-Rechner · Transpareo AG · https://transpareo.com&amp;R&amp;8 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E51"/>
  <sheetViews>
    <sheetView showGridLines="0" zoomScaleNormal="100" workbookViewId="0">
      <pane ySplit="1" topLeftCell="A2" activePane="bottomLeft" state="frozen"/>
      <selection pane="bottomLeft"/>
    </sheetView>
  </sheetViews>
  <sheetFormatPr baseColWidth="10" defaultColWidth="8.7109375" defaultRowHeight="15" x14ac:dyDescent="0.25"/>
  <cols>
    <col min="1" max="1" width="3" customWidth="1"/>
    <col min="2" max="2" width="54" customWidth="1"/>
    <col min="3" max="3" width="18" customWidth="1"/>
    <col min="4" max="4" width="16" customWidth="1"/>
    <col min="5" max="5" width="46" customWidth="1"/>
  </cols>
  <sheetData>
    <row r="2" spans="2:5" ht="21" x14ac:dyDescent="0.35">
      <c r="B2" s="13" t="s">
        <v>139</v>
      </c>
    </row>
    <row r="3" spans="2:5" x14ac:dyDescent="0.25">
      <c r="B3" s="14" t="s">
        <v>140</v>
      </c>
    </row>
    <row r="5" spans="2:5" ht="15.75" x14ac:dyDescent="0.25">
      <c r="B5" s="15" t="s">
        <v>141</v>
      </c>
      <c r="C5" s="16" t="s">
        <v>142</v>
      </c>
      <c r="D5" s="16" t="s">
        <v>143</v>
      </c>
      <c r="E5" s="15" t="s">
        <v>144</v>
      </c>
    </row>
    <row r="6" spans="2:5" x14ac:dyDescent="0.25">
      <c r="B6" s="17" t="s">
        <v>145</v>
      </c>
      <c r="C6" s="31">
        <f>Eingaben!$C$23</f>
        <v>0.5</v>
      </c>
      <c r="D6" s="32"/>
      <c r="E6" s="33" t="s">
        <v>146</v>
      </c>
    </row>
    <row r="7" spans="2:5" x14ac:dyDescent="0.25">
      <c r="B7" s="17" t="s">
        <v>147</v>
      </c>
      <c r="C7" s="34">
        <f>Eingaben!$C$23*Eingaben!$C$6</f>
        <v>125000</v>
      </c>
      <c r="D7" s="32"/>
      <c r="E7" s="33"/>
    </row>
    <row r="8" spans="2:5" x14ac:dyDescent="0.25">
      <c r="B8" s="17" t="s">
        <v>148</v>
      </c>
      <c r="C8" s="31">
        <f>Eingaben!$C$32</f>
        <v>0.2</v>
      </c>
      <c r="D8" s="32"/>
      <c r="E8" s="33" t="s">
        <v>149</v>
      </c>
    </row>
    <row r="9" spans="2:5" x14ac:dyDescent="0.25">
      <c r="B9" s="17" t="s">
        <v>150</v>
      </c>
      <c r="C9" s="34">
        <f>Eingaben!$C$32*Eingaben!$C$6</f>
        <v>50000</v>
      </c>
      <c r="D9" s="32"/>
      <c r="E9" s="33"/>
    </row>
    <row r="10" spans="2:5" x14ac:dyDescent="0.25">
      <c r="B10" s="10" t="s">
        <v>151</v>
      </c>
      <c r="C10" s="35">
        <f>C7-C9</f>
        <v>75000</v>
      </c>
      <c r="D10" s="23">
        <f>C6-C8</f>
        <v>0.3</v>
      </c>
      <c r="E10" s="36" t="s">
        <v>152</v>
      </c>
    </row>
    <row r="12" spans="2:5" ht="15.75" x14ac:dyDescent="0.25">
      <c r="B12" s="15" t="s">
        <v>153</v>
      </c>
      <c r="C12" s="16" t="s">
        <v>154</v>
      </c>
      <c r="D12" s="16" t="s">
        <v>155</v>
      </c>
      <c r="E12" s="15" t="s">
        <v>144</v>
      </c>
    </row>
    <row r="13" spans="2:5" x14ac:dyDescent="0.25">
      <c r="B13" s="17" t="s">
        <v>156</v>
      </c>
      <c r="C13" s="34">
        <f>Eingaben!$C$35</f>
        <v>14000</v>
      </c>
      <c r="D13" s="34">
        <f>Eingaben!$C$35*Eingaben!$C$36</f>
        <v>9800</v>
      </c>
      <c r="E13" s="33" t="s">
        <v>157</v>
      </c>
    </row>
    <row r="14" spans="2:5" x14ac:dyDescent="0.25">
      <c r="B14" s="17" t="s">
        <v>158</v>
      </c>
      <c r="C14" s="34">
        <f>Eingaben!$C$37*Eingaben!$C$38</f>
        <v>3150</v>
      </c>
      <c r="D14" s="34">
        <f>C14*Eingaben!$C$39</f>
        <v>2520</v>
      </c>
      <c r="E14" s="33" t="s">
        <v>159</v>
      </c>
    </row>
    <row r="15" spans="2:5" x14ac:dyDescent="0.25">
      <c r="B15" s="17" t="s">
        <v>83</v>
      </c>
      <c r="C15" s="34">
        <f>C7*Eingaben!$C$40</f>
        <v>10000</v>
      </c>
      <c r="D15" s="34">
        <f>C15*Eingaben!$C$41</f>
        <v>6000</v>
      </c>
      <c r="E15" s="33" t="s">
        <v>160</v>
      </c>
    </row>
    <row r="16" spans="2:5" x14ac:dyDescent="0.25">
      <c r="B16" s="17" t="s">
        <v>161</v>
      </c>
      <c r="C16" s="34">
        <f>Eingaben!$C$42</f>
        <v>6000</v>
      </c>
      <c r="D16" s="34">
        <f>Eingaben!$C$42*Eingaben!$C$43</f>
        <v>3000</v>
      </c>
      <c r="E16" s="33"/>
    </row>
    <row r="17" spans="2:5" x14ac:dyDescent="0.25">
      <c r="B17" s="17" t="s">
        <v>162</v>
      </c>
      <c r="C17" s="34">
        <f>Eingaben!$C$6*Eingaben!$C$44/1000*Eingaben!$C$45</f>
        <v>400</v>
      </c>
      <c r="D17" s="34">
        <f>C17*Eingaben!$C$46</f>
        <v>320</v>
      </c>
      <c r="E17" s="33" t="s">
        <v>163</v>
      </c>
    </row>
    <row r="18" spans="2:5" x14ac:dyDescent="0.25">
      <c r="B18" s="17" t="s">
        <v>164</v>
      </c>
      <c r="C18" s="34">
        <f>Eingaben!$C$47*Eingaben!$C$48</f>
        <v>10500</v>
      </c>
      <c r="D18" s="34">
        <f>C18*Eingaben!$C$49</f>
        <v>3150</v>
      </c>
      <c r="E18" s="33" t="s">
        <v>165</v>
      </c>
    </row>
    <row r="19" spans="2:5" x14ac:dyDescent="0.25">
      <c r="B19" s="10" t="s">
        <v>166</v>
      </c>
      <c r="C19" s="35">
        <f>SUM(C13:C18)</f>
        <v>44050</v>
      </c>
      <c r="D19" s="35">
        <f>SUM(D13:D18)</f>
        <v>24790</v>
      </c>
      <c r="E19" s="36" t="s">
        <v>167</v>
      </c>
    </row>
    <row r="21" spans="2:5" ht="15.75" x14ac:dyDescent="0.25">
      <c r="B21" s="15" t="s">
        <v>168</v>
      </c>
      <c r="C21" s="16" t="s">
        <v>30</v>
      </c>
      <c r="D21" s="16" t="s">
        <v>169</v>
      </c>
      <c r="E21" s="15" t="s">
        <v>144</v>
      </c>
    </row>
    <row r="22" spans="2:5" x14ac:dyDescent="0.25">
      <c r="B22" s="17" t="s">
        <v>170</v>
      </c>
      <c r="C22" s="37">
        <f>Eingaben!$C$8*Eingaben!$C$52</f>
        <v>42000</v>
      </c>
      <c r="D22" s="34">
        <f>C22*Eingaben!$C$53</f>
        <v>462000</v>
      </c>
      <c r="E22" s="33" t="s">
        <v>171</v>
      </c>
    </row>
    <row r="23" spans="2:5" x14ac:dyDescent="0.25">
      <c r="B23" s="17" t="s">
        <v>172</v>
      </c>
      <c r="C23" s="37">
        <f>Eingaben!$C$8*Eingaben!$C$54/100</f>
        <v>1000</v>
      </c>
      <c r="D23" s="34">
        <f>C23*Eingaben!$C$53</f>
        <v>11000</v>
      </c>
      <c r="E23" s="33" t="s">
        <v>173</v>
      </c>
    </row>
    <row r="24" spans="2:5" ht="27" x14ac:dyDescent="0.25">
      <c r="B24" s="10" t="s">
        <v>174</v>
      </c>
      <c r="C24" s="35"/>
      <c r="D24" s="35">
        <f>D23</f>
        <v>11000</v>
      </c>
      <c r="E24" s="36" t="s">
        <v>175</v>
      </c>
    </row>
    <row r="26" spans="2:5" ht="15.75" x14ac:dyDescent="0.25">
      <c r="B26" s="15" t="s">
        <v>176</v>
      </c>
      <c r="C26" s="16" t="s">
        <v>142</v>
      </c>
      <c r="D26" s="16" t="s">
        <v>143</v>
      </c>
      <c r="E26" s="15" t="s">
        <v>144</v>
      </c>
    </row>
    <row r="27" spans="2:5" x14ac:dyDescent="0.25">
      <c r="B27" s="10" t="s">
        <v>177</v>
      </c>
      <c r="C27" s="35">
        <f>C10+D19+D24</f>
        <v>110790</v>
      </c>
      <c r="D27" s="23">
        <f>IF(Eingaben!$C$6=0,0,C27/Eingaben!$C$6)</f>
        <v>0.44316</v>
      </c>
      <c r="E27" s="36" t="s">
        <v>178</v>
      </c>
    </row>
    <row r="28" spans="2:5" ht="27" x14ac:dyDescent="0.25">
      <c r="B28" s="17" t="s">
        <v>179</v>
      </c>
      <c r="C28" s="34">
        <f>-(Eingaben!$C$63+Eingaben!$C$65*Eingaben!$C$66+Eingaben!$C$67)</f>
        <v>-31950</v>
      </c>
      <c r="D28" s="32"/>
      <c r="E28" s="33" t="s">
        <v>180</v>
      </c>
    </row>
    <row r="29" spans="2:5" x14ac:dyDescent="0.25">
      <c r="B29" s="10" t="s">
        <v>181</v>
      </c>
      <c r="C29" s="35">
        <f>C27+C28</f>
        <v>78840</v>
      </c>
      <c r="D29" s="23">
        <f>IF(Eingaben!$C$6=0,0,C29/Eingaben!$C$6)</f>
        <v>0.31535999999999997</v>
      </c>
      <c r="E29" s="36"/>
    </row>
    <row r="30" spans="2:5" x14ac:dyDescent="0.25">
      <c r="B30" s="17" t="s">
        <v>182</v>
      </c>
      <c r="C30" s="34">
        <f>-(Eingaben!$C$64+Eingaben!$C$68*Eingaben!$C$66)</f>
        <v>-22400</v>
      </c>
      <c r="D30" s="32"/>
      <c r="E30" s="33" t="s">
        <v>183</v>
      </c>
    </row>
    <row r="31" spans="2:5" x14ac:dyDescent="0.25">
      <c r="B31" s="10" t="s">
        <v>184</v>
      </c>
      <c r="C31" s="35">
        <f>C27+C30</f>
        <v>88390</v>
      </c>
      <c r="D31" s="23">
        <f>IF(Eingaben!$C$6=0,0,C31/Eingaben!$C$6)</f>
        <v>0.35355999999999999</v>
      </c>
      <c r="E31" s="36"/>
    </row>
    <row r="32" spans="2:5" ht="27" x14ac:dyDescent="0.25">
      <c r="B32" s="17" t="s">
        <v>185</v>
      </c>
      <c r="C32" s="38">
        <f>IF(C27&lt;=0,"n. a.",-C28/(C27/12))</f>
        <v>3.4606011372867589</v>
      </c>
      <c r="D32" s="32"/>
      <c r="E32" s="33" t="s">
        <v>186</v>
      </c>
    </row>
    <row r="33" spans="2:5" ht="27" x14ac:dyDescent="0.25">
      <c r="B33" s="17" t="s">
        <v>187</v>
      </c>
      <c r="C33" s="39">
        <f>IF(C28=0,"n. a.",C29/-C28)</f>
        <v>2.4676056338028167</v>
      </c>
      <c r="D33" s="32"/>
      <c r="E33" s="33" t="s">
        <v>188</v>
      </c>
    </row>
    <row r="35" spans="2:5" ht="15.75" x14ac:dyDescent="0.25">
      <c r="B35" s="15" t="s">
        <v>189</v>
      </c>
      <c r="C35" s="16" t="s">
        <v>190</v>
      </c>
      <c r="D35" s="16" t="s">
        <v>191</v>
      </c>
      <c r="E35" s="15" t="s">
        <v>144</v>
      </c>
    </row>
    <row r="36" spans="2:5" x14ac:dyDescent="0.25">
      <c r="B36" s="17" t="s">
        <v>192</v>
      </c>
      <c r="C36" s="37">
        <f>Eingaben!$C$6*Eingaben!$C$57</f>
        <v>30000</v>
      </c>
      <c r="D36" s="32"/>
      <c r="E36" s="33" t="s">
        <v>193</v>
      </c>
    </row>
    <row r="37" spans="2:5" ht="27" x14ac:dyDescent="0.25">
      <c r="B37" s="17" t="s">
        <v>194</v>
      </c>
      <c r="C37" s="37">
        <f>C36*Eingaben!$C$58</f>
        <v>7500</v>
      </c>
      <c r="D37" s="34">
        <f>C37*Eingaben!$C$59</f>
        <v>45000</v>
      </c>
      <c r="E37" s="33" t="s">
        <v>195</v>
      </c>
    </row>
    <row r="38" spans="2:5" x14ac:dyDescent="0.25">
      <c r="B38" s="17" t="s">
        <v>196</v>
      </c>
      <c r="C38" s="37">
        <f>C37*Eingaben!$C$11</f>
        <v>4500</v>
      </c>
      <c r="D38" s="32"/>
      <c r="E38" s="33" t="s">
        <v>197</v>
      </c>
    </row>
    <row r="39" spans="2:5" x14ac:dyDescent="0.25">
      <c r="B39" s="17" t="s">
        <v>198</v>
      </c>
      <c r="C39" s="37">
        <f>C36*Eingaben!$C$60</f>
        <v>900</v>
      </c>
      <c r="D39" s="34">
        <f>C39*Eingaben!$C$9</f>
        <v>58500</v>
      </c>
      <c r="E39" s="33" t="s">
        <v>199</v>
      </c>
    </row>
    <row r="40" spans="2:5" x14ac:dyDescent="0.25">
      <c r="B40" s="10" t="s">
        <v>200</v>
      </c>
      <c r="C40" s="35"/>
      <c r="D40" s="35">
        <f>D39*Eingaben!$C$10</f>
        <v>26325</v>
      </c>
      <c r="E40" s="36" t="s">
        <v>201</v>
      </c>
    </row>
    <row r="42" spans="2:5" ht="15.75" x14ac:dyDescent="0.25">
      <c r="B42" s="15" t="s">
        <v>202</v>
      </c>
      <c r="C42" s="16" t="s">
        <v>142</v>
      </c>
      <c r="D42" s="16"/>
      <c r="E42" s="15" t="s">
        <v>144</v>
      </c>
    </row>
    <row r="43" spans="2:5" x14ac:dyDescent="0.25">
      <c r="B43" s="17" t="s">
        <v>203</v>
      </c>
      <c r="C43" s="34">
        <f>C31</f>
        <v>88390</v>
      </c>
      <c r="D43" s="32"/>
      <c r="E43" s="33" t="s">
        <v>204</v>
      </c>
    </row>
    <row r="44" spans="2:5" x14ac:dyDescent="0.25">
      <c r="B44" s="17" t="s">
        <v>205</v>
      </c>
      <c r="C44" s="34">
        <f>D40</f>
        <v>26325</v>
      </c>
      <c r="D44" s="32"/>
      <c r="E44" s="33" t="s">
        <v>206</v>
      </c>
    </row>
    <row r="45" spans="2:5" x14ac:dyDescent="0.25">
      <c r="B45" s="10" t="s">
        <v>207</v>
      </c>
      <c r="C45" s="35">
        <f>C43+C44</f>
        <v>114715</v>
      </c>
      <c r="D45" s="23">
        <f>IF(Eingaben!$C$6=0,0,C45/Eingaben!$C$6)</f>
        <v>0.45885999999999999</v>
      </c>
      <c r="E45" s="36"/>
    </row>
    <row r="46" spans="2:5" ht="27" x14ac:dyDescent="0.25">
      <c r="B46" s="17" t="s">
        <v>208</v>
      </c>
      <c r="C46" s="34">
        <f>D37</f>
        <v>45000</v>
      </c>
      <c r="D46" s="32"/>
      <c r="E46" s="33" t="s">
        <v>209</v>
      </c>
    </row>
    <row r="49" spans="2:4" ht="17.25" x14ac:dyDescent="0.3">
      <c r="B49" s="3" t="s">
        <v>210</v>
      </c>
    </row>
    <row r="50" spans="2:4" ht="31.5" customHeight="1" x14ac:dyDescent="0.25">
      <c r="B50" s="40" t="s">
        <v>211</v>
      </c>
      <c r="C50" s="40" t="s">
        <v>212</v>
      </c>
      <c r="D50" s="40" t="s">
        <v>213</v>
      </c>
    </row>
    <row r="51" spans="2:4" ht="30" customHeight="1" x14ac:dyDescent="0.35">
      <c r="B51" s="41">
        <f>C31</f>
        <v>88390</v>
      </c>
      <c r="C51" s="42">
        <f>C32</f>
        <v>3.4606011372867589</v>
      </c>
      <c r="D51" s="43">
        <f>D45</f>
        <v>0.45885999999999999</v>
      </c>
    </row>
  </sheetData>
  <pageMargins left="0.4" right="0.4" top="0.5" bottom="0.5" header="0.511811023622047" footer="0.5"/>
  <pageSetup fitToHeight="0" orientation="landscape" horizontalDpi="300" verticalDpi="300"/>
  <headerFooter>
    <oddFooter>&amp;L&amp;8 DPP-Rechner · Transpareo AG · https://transpareo.com&amp;R&amp;8 Seite &amp;P von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I33"/>
  <sheetViews>
    <sheetView showGridLines="0" topLeftCell="A8" zoomScaleNormal="100" workbookViewId="0"/>
  </sheetViews>
  <sheetFormatPr baseColWidth="10" defaultColWidth="8.7109375" defaultRowHeight="15" x14ac:dyDescent="0.25"/>
  <cols>
    <col min="1" max="1" width="3" customWidth="1"/>
    <col min="2" max="2" width="34" customWidth="1"/>
    <col min="3" max="8" width="17" customWidth="1"/>
    <col min="9" max="9" width="64" customWidth="1"/>
  </cols>
  <sheetData>
    <row r="2" spans="2:9" ht="21" x14ac:dyDescent="0.35">
      <c r="B2" s="13" t="s">
        <v>214</v>
      </c>
    </row>
    <row r="3" spans="2:9" x14ac:dyDescent="0.25">
      <c r="B3" s="14" t="s">
        <v>215</v>
      </c>
    </row>
    <row r="5" spans="2:9" ht="17.25" x14ac:dyDescent="0.3">
      <c r="B5" s="3" t="s">
        <v>216</v>
      </c>
    </row>
    <row r="6" spans="2:9" x14ac:dyDescent="0.25">
      <c r="B6" s="44" t="s">
        <v>217</v>
      </c>
      <c r="C6" s="44" t="s">
        <v>143</v>
      </c>
      <c r="D6" s="44" t="s">
        <v>218</v>
      </c>
      <c r="I6" s="44" t="s">
        <v>219</v>
      </c>
    </row>
    <row r="7" spans="2:9" ht="33.75" customHeight="1" x14ac:dyDescent="0.25">
      <c r="B7" s="17" t="s">
        <v>220</v>
      </c>
      <c r="C7" s="22">
        <v>0.16</v>
      </c>
      <c r="D7" s="34">
        <f>C7*Eingaben!$C$6</f>
        <v>40000</v>
      </c>
      <c r="I7" s="33" t="s">
        <v>221</v>
      </c>
    </row>
    <row r="8" spans="2:9" ht="33.75" customHeight="1" x14ac:dyDescent="0.25">
      <c r="B8" s="10" t="s">
        <v>222</v>
      </c>
      <c r="C8" s="45">
        <f>Ergebnis!$D$10</f>
        <v>0.3</v>
      </c>
      <c r="D8" s="46">
        <f>C8*Eingaben!$C$6</f>
        <v>75000</v>
      </c>
      <c r="I8" s="36" t="s">
        <v>223</v>
      </c>
    </row>
    <row r="9" spans="2:9" ht="33.75" customHeight="1" x14ac:dyDescent="0.25">
      <c r="B9" s="17" t="s">
        <v>224</v>
      </c>
      <c r="C9" s="22">
        <v>0.36</v>
      </c>
      <c r="D9" s="34">
        <f>C9*Eingaben!$C$6</f>
        <v>90000</v>
      </c>
      <c r="I9" s="33" t="s">
        <v>225</v>
      </c>
    </row>
    <row r="12" spans="2:9" ht="17.25" x14ac:dyDescent="0.3">
      <c r="B12" s="3" t="s">
        <v>226</v>
      </c>
    </row>
    <row r="13" spans="2:9" ht="54" x14ac:dyDescent="0.25">
      <c r="B13" s="47" t="s">
        <v>227</v>
      </c>
    </row>
    <row r="15" spans="2:9" x14ac:dyDescent="0.25">
      <c r="B15" s="44" t="s">
        <v>228</v>
      </c>
      <c r="C15" s="48">
        <v>0.1</v>
      </c>
      <c r="D15" s="48">
        <v>0.16</v>
      </c>
      <c r="E15" s="48">
        <v>0.2</v>
      </c>
      <c r="F15" s="48">
        <v>0.3</v>
      </c>
      <c r="G15" s="48">
        <v>0.36</v>
      </c>
    </row>
    <row r="16" spans="2:9" x14ac:dyDescent="0.25">
      <c r="B16" s="49">
        <v>0</v>
      </c>
      <c r="C16" s="34">
        <f>C$15*Eingaben!$C$6+Ergebnis!$D$19+Eingaben!$C$8*$B16/100*Eingaben!$C$53</f>
        <v>49790</v>
      </c>
      <c r="D16" s="34">
        <f>D$15*Eingaben!$C$6+Ergebnis!$D$19+Eingaben!$C$8*$B16/100*Eingaben!$C$53</f>
        <v>64790</v>
      </c>
      <c r="E16" s="34">
        <f>E$15*Eingaben!$C$6+Ergebnis!$D$19+Eingaben!$C$8*$B16/100*Eingaben!$C$53</f>
        <v>74790</v>
      </c>
      <c r="F16" s="34">
        <f>F$15*Eingaben!$C$6+Ergebnis!$D$19+Eingaben!$C$8*$B16/100*Eingaben!$C$53</f>
        <v>99790</v>
      </c>
      <c r="G16" s="34">
        <f>G$15*Eingaben!$C$6+Ergebnis!$D$19+Eingaben!$C$8*$B16/100*Eingaben!$C$53</f>
        <v>114790</v>
      </c>
    </row>
    <row r="17" spans="2:7" x14ac:dyDescent="0.25">
      <c r="B17" s="49">
        <v>0.5</v>
      </c>
      <c r="C17" s="34">
        <f>C$15*Eingaben!$C$6+Ergebnis!$D$19+Eingaben!$C$8*$B17/100*Eingaben!$C$53</f>
        <v>55290</v>
      </c>
      <c r="D17" s="34">
        <f>D$15*Eingaben!$C$6+Ergebnis!$D$19+Eingaben!$C$8*$B17/100*Eingaben!$C$53</f>
        <v>70290</v>
      </c>
      <c r="E17" s="34">
        <f>E$15*Eingaben!$C$6+Ergebnis!$D$19+Eingaben!$C$8*$B17/100*Eingaben!$C$53</f>
        <v>80290</v>
      </c>
      <c r="F17" s="34">
        <f>F$15*Eingaben!$C$6+Ergebnis!$D$19+Eingaben!$C$8*$B17/100*Eingaben!$C$53</f>
        <v>105290</v>
      </c>
      <c r="G17" s="34">
        <f>G$15*Eingaben!$C$6+Ergebnis!$D$19+Eingaben!$C$8*$B17/100*Eingaben!$C$53</f>
        <v>120290</v>
      </c>
    </row>
    <row r="18" spans="2:7" x14ac:dyDescent="0.25">
      <c r="B18" s="49">
        <v>1</v>
      </c>
      <c r="C18" s="34">
        <f>C$15*Eingaben!$C$6+Ergebnis!$D$19+Eingaben!$C$8*$B18/100*Eingaben!$C$53</f>
        <v>60790</v>
      </c>
      <c r="D18" s="34">
        <f>D$15*Eingaben!$C$6+Ergebnis!$D$19+Eingaben!$C$8*$B18/100*Eingaben!$C$53</f>
        <v>75790</v>
      </c>
      <c r="E18" s="34">
        <f>E$15*Eingaben!$C$6+Ergebnis!$D$19+Eingaben!$C$8*$B18/100*Eingaben!$C$53</f>
        <v>85790</v>
      </c>
      <c r="F18" s="35">
        <f>F$15*Eingaben!$C$6+Ergebnis!$D$19+Eingaben!$C$8*$B18/100*Eingaben!$C$53</f>
        <v>110790</v>
      </c>
      <c r="G18" s="34">
        <f>G$15*Eingaben!$C$6+Ergebnis!$D$19+Eingaben!$C$8*$B18/100*Eingaben!$C$53</f>
        <v>125790</v>
      </c>
    </row>
    <row r="19" spans="2:7" x14ac:dyDescent="0.25">
      <c r="B19" s="49">
        <v>2</v>
      </c>
      <c r="C19" s="34">
        <f>C$15*Eingaben!$C$6+Ergebnis!$D$19+Eingaben!$C$8*$B19/100*Eingaben!$C$53</f>
        <v>71790</v>
      </c>
      <c r="D19" s="34">
        <f>D$15*Eingaben!$C$6+Ergebnis!$D$19+Eingaben!$C$8*$B19/100*Eingaben!$C$53</f>
        <v>86790</v>
      </c>
      <c r="E19" s="34">
        <f>E$15*Eingaben!$C$6+Ergebnis!$D$19+Eingaben!$C$8*$B19/100*Eingaben!$C$53</f>
        <v>96790</v>
      </c>
      <c r="F19" s="34">
        <f>F$15*Eingaben!$C$6+Ergebnis!$D$19+Eingaben!$C$8*$B19/100*Eingaben!$C$53</f>
        <v>121790</v>
      </c>
      <c r="G19" s="34">
        <f>G$15*Eingaben!$C$6+Ergebnis!$D$19+Eingaben!$C$8*$B19/100*Eingaben!$C$53</f>
        <v>136790</v>
      </c>
    </row>
    <row r="20" spans="2:7" x14ac:dyDescent="0.25">
      <c r="B20" s="49">
        <v>3</v>
      </c>
      <c r="C20" s="34">
        <f>C$15*Eingaben!$C$6+Ergebnis!$D$19+Eingaben!$C$8*$B20/100*Eingaben!$C$53</f>
        <v>82790</v>
      </c>
      <c r="D20" s="34">
        <f>D$15*Eingaben!$C$6+Ergebnis!$D$19+Eingaben!$C$8*$B20/100*Eingaben!$C$53</f>
        <v>97790</v>
      </c>
      <c r="E20" s="34">
        <f>E$15*Eingaben!$C$6+Ergebnis!$D$19+Eingaben!$C$8*$B20/100*Eingaben!$C$53</f>
        <v>107790</v>
      </c>
      <c r="F20" s="34">
        <f>F$15*Eingaben!$C$6+Ergebnis!$D$19+Eingaben!$C$8*$B20/100*Eingaben!$C$53</f>
        <v>132790</v>
      </c>
      <c r="G20" s="34">
        <f>G$15*Eingaben!$C$6+Ergebnis!$D$19+Eingaben!$C$8*$B20/100*Eingaben!$C$53</f>
        <v>147790</v>
      </c>
    </row>
    <row r="22" spans="2:7" x14ac:dyDescent="0.25">
      <c r="B22" s="30" t="s">
        <v>229</v>
      </c>
    </row>
    <row r="25" spans="2:7" ht="17.25" x14ac:dyDescent="0.3">
      <c r="B25" s="3" t="s">
        <v>230</v>
      </c>
    </row>
    <row r="26" spans="2:7" ht="30" customHeight="1" x14ac:dyDescent="0.25">
      <c r="B26" s="50" t="s">
        <v>231</v>
      </c>
      <c r="C26" s="51" t="s">
        <v>232</v>
      </c>
      <c r="D26" s="51" t="s">
        <v>233</v>
      </c>
      <c r="E26" s="51" t="s">
        <v>234</v>
      </c>
      <c r="F26" s="51" t="s">
        <v>235</v>
      </c>
    </row>
    <row r="27" spans="2:7" x14ac:dyDescent="0.25">
      <c r="B27" s="52">
        <v>0.05</v>
      </c>
      <c r="C27" s="37">
        <f>Eingaben!$C$6*$B27</f>
        <v>12500</v>
      </c>
      <c r="D27" s="37">
        <f>C27*Eingaben!$C$58</f>
        <v>3125</v>
      </c>
      <c r="E27" s="34">
        <f>D27*Eingaben!$C$59</f>
        <v>18750</v>
      </c>
      <c r="F27" s="34">
        <f>C27*Eingaben!$C$60*Eingaben!$C$9*Eingaben!$C$10</f>
        <v>10968.75</v>
      </c>
    </row>
    <row r="28" spans="2:7" x14ac:dyDescent="0.25">
      <c r="B28" s="52">
        <v>0.08</v>
      </c>
      <c r="C28" s="37">
        <f>Eingaben!$C$6*$B28</f>
        <v>20000</v>
      </c>
      <c r="D28" s="37">
        <f>C28*Eingaben!$C$58</f>
        <v>5000</v>
      </c>
      <c r="E28" s="34">
        <f>D28*Eingaben!$C$59</f>
        <v>30000</v>
      </c>
      <c r="F28" s="34">
        <f>C28*Eingaben!$C$60*Eingaben!$C$9*Eingaben!$C$10</f>
        <v>17550</v>
      </c>
    </row>
    <row r="29" spans="2:7" x14ac:dyDescent="0.25">
      <c r="B29" s="52">
        <v>0.12</v>
      </c>
      <c r="C29" s="53">
        <f>Eingaben!$C$6*$B29</f>
        <v>30000</v>
      </c>
      <c r="D29" s="53">
        <f>C29*Eingaben!$C$58</f>
        <v>7500</v>
      </c>
      <c r="E29" s="35">
        <f>D29*Eingaben!$C$59</f>
        <v>45000</v>
      </c>
      <c r="F29" s="35">
        <f>C29*Eingaben!$C$60*Eingaben!$C$9*Eingaben!$C$10</f>
        <v>26325</v>
      </c>
    </row>
    <row r="30" spans="2:7" x14ac:dyDescent="0.25">
      <c r="B30" s="52">
        <v>0.18</v>
      </c>
      <c r="C30" s="37">
        <f>Eingaben!$C$6*$B30</f>
        <v>45000</v>
      </c>
      <c r="D30" s="37">
        <f>C30*Eingaben!$C$58</f>
        <v>11250</v>
      </c>
      <c r="E30" s="34">
        <f>D30*Eingaben!$C$59</f>
        <v>67500</v>
      </c>
      <c r="F30" s="34">
        <f>C30*Eingaben!$C$60*Eingaben!$C$9*Eingaben!$C$10</f>
        <v>39487.5</v>
      </c>
    </row>
    <row r="31" spans="2:7" x14ac:dyDescent="0.25">
      <c r="B31" s="52">
        <v>0.25</v>
      </c>
      <c r="C31" s="37">
        <f>Eingaben!$C$6*$B31</f>
        <v>62500</v>
      </c>
      <c r="D31" s="37">
        <f>C31*Eingaben!$C$58</f>
        <v>15625</v>
      </c>
      <c r="E31" s="34">
        <f>D31*Eingaben!$C$59</f>
        <v>93750</v>
      </c>
      <c r="F31" s="34">
        <f>C31*Eingaben!$C$60*Eingaben!$C$9*Eingaben!$C$10</f>
        <v>54843.75</v>
      </c>
    </row>
    <row r="33" spans="2:2" x14ac:dyDescent="0.25">
      <c r="B33" s="30" t="s">
        <v>236</v>
      </c>
    </row>
  </sheetData>
  <pageMargins left="0.4" right="0.4" top="0.5" bottom="0.5" header="0.511811023622047" footer="0.5"/>
  <pageSetup fitToHeight="0" orientation="landscape" horizontalDpi="300" verticalDpi="300"/>
  <headerFooter>
    <oddFooter>&amp;L&amp;8 DPP-Rechner · Transpareo AG · https://transpareo.com&amp;R&amp;8 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Anleitung</vt:lpstr>
      <vt:lpstr>Eingaben</vt:lpstr>
      <vt:lpstr>Ergebnis</vt:lpstr>
      <vt:lpstr>Szenarien</vt:lpstr>
      <vt:lpstr>Anleitung!Druckbereich</vt:lpstr>
      <vt:lpstr>Eingaben!Druckbereich</vt:lpstr>
      <vt:lpstr>Ergebnis!Druckbereich</vt:lpstr>
      <vt:lpstr>Szenarien!Druckbereich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Günter W Reichelt</cp:lastModifiedBy>
  <cp:revision>0</cp:revision>
  <dcterms:created xsi:type="dcterms:W3CDTF">2026-08-05T16:48:29Z</dcterms:created>
  <dcterms:modified xsi:type="dcterms:W3CDTF">2026-08-06T10:11:24Z</dcterms:modified>
  <dc:language>en-US</dc:language>
</cp:coreProperties>
</file>