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T:\Transpareo 3.0\4. Marketing\Markt\Whitepaper\Fashion\"/>
    </mc:Choice>
  </mc:AlternateContent>
  <xr:revisionPtr revIDLastSave="0" documentId="13_ncr:1_{E37A31C7-4B88-4C80-9481-0BCEDC44F116}" xr6:coauthVersionLast="47" xr6:coauthVersionMax="47" xr10:uidLastSave="{00000000-0000-0000-0000-000000000000}"/>
  <bookViews>
    <workbookView xWindow="390" yWindow="390" windowWidth="24645" windowHeight="14745" tabRatio="500" xr2:uid="{00000000-000D-0000-FFFF-FFFF00000000}"/>
  </bookViews>
  <sheets>
    <sheet name="Instructions" sheetId="1" r:id="rId1"/>
    <sheet name="Inputs" sheetId="2" r:id="rId2"/>
    <sheet name="Result" sheetId="3" r:id="rId3"/>
    <sheet name="Scenarios" sheetId="4" r:id="rId4"/>
  </sheets>
  <definedNames>
    <definedName name="_xlnm.Print_Area" localSheetId="0">Instructions!$A$1:$D$24</definedName>
    <definedName name="_xlnm.Print_Area" localSheetId="1">Inputs!$A$1:$D$77</definedName>
    <definedName name="_xlnm.Print_Area" localSheetId="2">Result!$A$1:$E$51</definedName>
    <definedName name="_xlnm.Print_Area" localSheetId="3">Scenarios!$A$1:$I$33</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31" i="4" l="1"/>
  <c r="C30" i="4"/>
  <c r="C29" i="4"/>
  <c r="C28" i="4"/>
  <c r="C27" i="4"/>
  <c r="D9" i="4"/>
  <c r="D7" i="4"/>
  <c r="C36" i="3"/>
  <c r="C30" i="3"/>
  <c r="C28" i="3"/>
  <c r="C23" i="3"/>
  <c r="D23" i="3" s="1"/>
  <c r="D24" i="3" s="1"/>
  <c r="C22" i="3"/>
  <c r="D22" i="3" s="1"/>
  <c r="C18" i="3"/>
  <c r="D18" i="3" s="1"/>
  <c r="D17" i="3"/>
  <c r="C17" i="3"/>
  <c r="D16" i="3"/>
  <c r="C16" i="3"/>
  <c r="C14" i="3"/>
  <c r="D14" i="3" s="1"/>
  <c r="D13" i="3"/>
  <c r="C13" i="3"/>
  <c r="C32" i="2"/>
  <c r="C23" i="2"/>
  <c r="F31" i="4" l="1"/>
  <c r="D31" i="4"/>
  <c r="E31" i="4" s="1"/>
  <c r="F30" i="4"/>
  <c r="D30" i="4"/>
  <c r="E30" i="4" s="1"/>
  <c r="F29" i="4"/>
  <c r="D29" i="4"/>
  <c r="E29" i="4" s="1"/>
  <c r="F28" i="4"/>
  <c r="D28" i="4"/>
  <c r="E28" i="4" s="1"/>
  <c r="F27" i="4"/>
  <c r="D27" i="4"/>
  <c r="E27" i="4" s="1"/>
  <c r="C39" i="3"/>
  <c r="D39" i="3" s="1"/>
  <c r="D40" i="3" s="1"/>
  <c r="C44" i="3" s="1"/>
  <c r="C37" i="3"/>
  <c r="C9" i="3"/>
  <c r="C8" i="3"/>
  <c r="C7" i="3"/>
  <c r="C6" i="3"/>
  <c r="D10" i="3" s="1"/>
  <c r="C8" i="4" s="1"/>
  <c r="D8" i="4" s="1"/>
  <c r="D37" i="3" l="1"/>
  <c r="C46" i="3" s="1"/>
  <c r="C38" i="3"/>
  <c r="C10" i="3"/>
  <c r="C15" i="3"/>
  <c r="D15" i="3" l="1"/>
  <c r="D19" i="3" s="1"/>
  <c r="C19" i="3"/>
  <c r="C27" i="3" l="1"/>
  <c r="G20" i="4"/>
  <c r="F20" i="4"/>
  <c r="E20" i="4"/>
  <c r="D20" i="4"/>
  <c r="C20" i="4"/>
  <c r="G19" i="4"/>
  <c r="F19" i="4"/>
  <c r="E19" i="4"/>
  <c r="D19" i="4"/>
  <c r="C19" i="4"/>
  <c r="G18" i="4"/>
  <c r="F18" i="4"/>
  <c r="E18" i="4"/>
  <c r="D18" i="4"/>
  <c r="C18" i="4"/>
  <c r="G17" i="4"/>
  <c r="F17" i="4"/>
  <c r="E17" i="4"/>
  <c r="D17" i="4"/>
  <c r="C17" i="4"/>
  <c r="G16" i="4"/>
  <c r="F16" i="4"/>
  <c r="C16" i="4"/>
  <c r="E16" i="4"/>
  <c r="D16" i="4"/>
  <c r="D27" i="3" l="1"/>
  <c r="C32" i="3"/>
  <c r="C51" i="3" s="1"/>
  <c r="C31" i="3"/>
  <c r="C29" i="3"/>
  <c r="D31" i="3" l="1"/>
  <c r="C43" i="3"/>
  <c r="C45" i="3" s="1"/>
  <c r="D45" i="3" s="1"/>
  <c r="D51" i="3" s="1"/>
  <c r="B51" i="3"/>
  <c r="C33" i="3"/>
  <c r="D29" i="3"/>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<sst xmlns="http://schemas.openxmlformats.org/spreadsheetml/2006/main" count="275" uniqueCount="238">
  <si>
    <t>DPP business case calculator for fashion brands</t>
  </si>
  <si>
    <t>Companion material to the whitepaper "The Digital Product Passport already pays for itself" · Transpareo AG</t>
  </si>
  <si>
    <t>How to use this file</t>
  </si>
  <si>
    <t>1. Open the "Inputs" sheet</t>
  </si>
  <si>
    <t>Every assumption sits there. Overwrite only the fields shaded yellow with your own figures. The defaults are the values of the model company from the whitepaper.</t>
  </si>
  <si>
    <t>2. Look at the "Result" sheet</t>
  </si>
  <si>
    <t>It calculates as you type. You see the cost saving, the net effect in year 1 and from year 2, the marketing effect and the payback period.</t>
  </si>
  <si>
    <t>3. Check the "Scenarios" sheet</t>
  </si>
  <si>
    <t>It shows how sensitive the result is to the two most important levers: the label saving per item and the reduction in returns.</t>
  </si>
  <si>
    <t>4. Get the one figure</t>
  </si>
  <si>
    <t>If you research a single input: your label supplier's last invoice divided by the number of items. It decides more than half of the result.</t>
  </si>
  <si>
    <t>Colour key</t>
  </si>
  <si>
    <t>Yellow fill, blue type</t>
  </si>
  <si>
    <t>Input field - enter your own values here.</t>
  </si>
  <si>
    <t>White, black type</t>
  </si>
  <si>
    <t>Calculated field - do not overwrite it, or the formula is lost.</t>
  </si>
  <si>
    <t>Green type</t>
  </si>
  <si>
    <t>A reference to another sheet.</t>
  </si>
  <si>
    <t>Blue fill</t>
  </si>
  <si>
    <t>A result or total row.</t>
  </si>
  <si>
    <t>Important notes</t>
  </si>
  <si>
    <t>•</t>
  </si>
  <si>
    <t>The defaults are usual industry assumptions rather than measurements. They come from the whitepaper, where each one is explained. Replace them as soon as you have actual figures of your own.</t>
  </si>
  <si>
    <t>The calculation deliberately assumes the realistic scenario: only voluntary information carriers fall away - hang tags, inserts, additional labels and multilingualism beyond the mandatory minimum. The woven brand label, the size label and a leaner care label all stay.</t>
  </si>
  <si>
    <t>Under Regulation (EU) No 1007/2011 the fibre composition has to stay physically on the product for now, as do the manufacturer details required by the GPSR. Should digital textile labelling become permissible, the saving rises to around 0.36 € per item - see the "Scenarios" sheet.</t>
  </si>
  <si>
    <t>The media equivalent of the leads is not a cash inflow. It states what the same number of qualified leads would have cost through paid channels, and it is therefore reported separately in the result.</t>
  </si>
  <si>
    <t>This file is an aid to orientation and replaces neither a calculation specific to your company nor legal or tax advice.</t>
  </si>
  <si>
    <t>Inputs - enter your own figures here</t>
  </si>
  <si>
    <t>Change only the yellow fields. Everything else calculates itself on the "Result" and "Scenarios" sheets.</t>
  </si>
  <si>
    <t>A  Company and sales</t>
  </si>
  <si>
    <t>Value</t>
  </si>
  <si>
    <t>Explanation / derivation</t>
  </si>
  <si>
    <t>Annual sales in items</t>
  </si>
  <si>
    <t>Every unit cost is multiplied by this.</t>
  </si>
  <si>
    <t>Article-colour combinations (= number of passports needed)</t>
  </si>
  <si>
    <t>Determines the platform tariff. Sizes generally share one passport.</t>
  </si>
  <si>
    <t>Online order lines p.a.</t>
  </si>
  <si>
    <t>The basis of the returns calculation. Direct sales only, no wholesale.</t>
  </si>
  <si>
    <t>Average basket value, net</t>
  </si>
  <si>
    <t>For the cross-selling calculation.</t>
  </si>
  <si>
    <t>Contribution margin</t>
  </si>
  <si>
    <t>Enter as a decimal, for example 0.45 for 45 %.</t>
  </si>
  <si>
    <t>Share sold in store</t>
  </si>
  <si>
    <t>These customers are anonymous today and become addressable for the first time through the passport.</t>
  </si>
  <si>
    <t>B  Physical labelling today - cost per item</t>
  </si>
  <si>
    <t>Brand and neck label, woven</t>
  </si>
  <si>
    <t>Stays with the passport too - brand-building.</t>
  </si>
  <si>
    <t>Size label</t>
  </si>
  <si>
    <t>Stays - handling in the store.</t>
  </si>
  <si>
    <t>Care and composition label, multilingual, multi-layer</t>
  </si>
  <si>
    <t>Becomes leaner with the passport; under today's law it does not fall away.</t>
  </si>
  <si>
    <t>Additional label for origin, certificates, warnings</t>
  </si>
  <si>
    <t>Falls away with the passport.</t>
  </si>
  <si>
    <t>Main hang tag, two-sided, finished</t>
  </si>
  <si>
    <t>Reduced to a lean price ticket with the passport.</t>
  </si>
  <si>
    <t>Second hang tag: sustainability and brand story</t>
  </si>
  <si>
    <t>Cord, seal, security thread</t>
  </si>
  <si>
    <t>Largely falls away with the passport.</t>
  </si>
  <si>
    <t>Insert / booklet on care and repair</t>
  </si>
  <si>
    <t>Making-up and attaching (proportionate labour)</t>
  </si>
  <si>
    <t>Falls with the number of pieces to attach.</t>
  </si>
  <si>
    <t>Total today per item</t>
  </si>
  <si>
    <t>C  Physical labelling with a passport - cost per item</t>
  </si>
  <si>
    <t>Unchanged.</t>
  </si>
  <si>
    <t>Care label reduced: symbols, short statements, single layer</t>
  </si>
  <si>
    <t>The mandatory statements stay; multilingualism moves into the passport.</t>
  </si>
  <si>
    <t>QR code, integrated into the existing label print</t>
  </si>
  <si>
    <t>A marginal cost, provided it is introduced at the label change that is due anyway.</t>
  </si>
  <si>
    <t>Lean purchase hang tag with price and QR</t>
  </si>
  <si>
    <t>Replaces two hang tags and the insert.</t>
  </si>
  <si>
    <t>Making-up, reduced</t>
  </si>
  <si>
    <t>Fewer pieces to attach.</t>
  </si>
  <si>
    <t>Total with a passport per item</t>
  </si>
  <si>
    <t>D  Indirect process and knock-on costs</t>
  </si>
  <si>
    <t>Translation, proofreading, layout of label texts p.a.</t>
  </si>
  <si>
    <t>Rule of thumb: number of languages × collection waves × effort per version.</t>
  </si>
  <si>
    <t xml:space="preserve">     of which saveable</t>
  </si>
  <si>
    <t>Translation moves into the platform; a remainder for mandatory statements stays.</t>
  </si>
  <si>
    <t>Items p.a. reprinted or relabelled</t>
  </si>
  <si>
    <t>Text errors, certificate changes, range changes.</t>
  </si>
  <si>
    <t xml:space="preserve">     cost per relabelled item</t>
  </si>
  <si>
    <t>Largely manual work.</t>
  </si>
  <si>
    <t>A passport is corrected centrally rather than reprinted.</t>
  </si>
  <si>
    <t>Scrapping leftover label and hang tag stock</t>
  </si>
  <si>
    <t>Share of today's label budget. At a high drop frequency, more like 12-18 %.</t>
  </si>
  <si>
    <t>Fewer variants, smaller runs, fewer minimum quantities.</t>
  </si>
  <si>
    <t>Storage and handling of label variants p.a.</t>
  </si>
  <si>
    <t>Floor space, picking, stock control.</t>
  </si>
  <si>
    <t>Board weight of hang tags and inserts per item (g)</t>
  </si>
  <si>
    <t>The basis of the EPR licence fees for paper and board.</t>
  </si>
  <si>
    <t xml:space="preserve">     licence rate per kg</t>
  </si>
  <si>
    <t>Under the national packaging law or EPR scheme.</t>
  </si>
  <si>
    <t>Customer service tickets on care, size, material p.a.</t>
  </si>
  <si>
    <t xml:space="preserve">     handling cost per ticket</t>
  </si>
  <si>
    <t>The passport answers most of these questions at the product.</t>
  </si>
  <si>
    <t>E  Returns</t>
  </si>
  <si>
    <t>Online return rate today</t>
  </si>
  <si>
    <t>Typically 35-55 % in fashion.</t>
  </si>
  <si>
    <t>Full cost per return</t>
  </si>
  <si>
    <t>Freight both ways, inspection, refurbishment, loss of value.</t>
  </si>
  <si>
    <t>Assumed reduction in percentage points</t>
  </si>
  <si>
    <t>Deliberately conservative. The real effect is measurable only after the pilot.</t>
  </si>
  <si>
    <t>F  Marketing and leads</t>
  </si>
  <si>
    <t>QR scan rate</t>
  </si>
  <si>
    <t>Typically 5-15 % for consumer goods. Rises considerably with a clear promise of benefit on the label.</t>
  </si>
  <si>
    <t>Participation rate in the questionnaire</t>
  </si>
  <si>
    <t>The questionnaire opens automatically after the scan.</t>
  </si>
  <si>
    <t>Benchmark lead cost (CPL)</t>
  </si>
  <si>
    <t>Fashion range 4-12 € per qualified lead.</t>
  </si>
  <si>
    <t>Conversion per scan on a styling recommendation</t>
  </si>
  <si>
    <t>Set conservatively.</t>
  </si>
  <si>
    <t>G  Outlay and platform costs</t>
  </si>
  <si>
    <t>Platform costs year 1</t>
  </si>
  <si>
    <t>Pilot on the entry tariff (139-199 CHF/month), then the rollout tariff. See the tariff overview below.</t>
  </si>
  <si>
    <t>Platform costs from year 2 p.a.</t>
  </si>
  <si>
    <t>At 1,200 passports, the Large tariff. Cancellable monthly, data fully exportable.</t>
  </si>
  <si>
    <t>Internal hours for data capture and setup in year 1</t>
  </si>
  <si>
    <t>Setup, import mapping, content, layout, training.</t>
  </si>
  <si>
    <t>Internal hourly rate</t>
  </si>
  <si>
    <t>One-off QR and label integration</t>
  </si>
  <si>
    <t>Largely falls away when the change is made at the label change that is due anyway.</t>
  </si>
  <si>
    <t>Internal hours for ongoing maintenance from year 2 p.a.</t>
  </si>
  <si>
    <t>Transpareo tariff overview (as at August 2026, for information only)</t>
  </si>
  <si>
    <t>Tariff</t>
  </si>
  <si>
    <t>Passports</t>
  </si>
  <si>
    <t>CHF / month  ·  EUR / month</t>
  </si>
  <si>
    <t>Small - pilot and entry</t>
  </si>
  <si>
    <t>up to 100</t>
  </si>
  <si>
    <t>139-199  ·  approx. 153</t>
  </si>
  <si>
    <t>Medium</t>
  </si>
  <si>
    <t>up to 1,000</t>
  </si>
  <si>
    <t>559  ·  approx. 629</t>
  </si>
  <si>
    <t>Large</t>
  </si>
  <si>
    <t>up to 10,000</t>
  </si>
  <si>
    <t>1,399  ·  approx. 1,539</t>
  </si>
  <si>
    <t>Unlimited</t>
  </si>
  <si>
    <t>unlimited</t>
  </si>
  <si>
    <t>3,499  ·  approx. 3,849</t>
  </si>
  <si>
    <t>Includes AI translation into 40 languages, your own domain, branding, GS1 Digital Link, lead generation, analytics, the REST API, import and export. Cancellable monthly. Current terms on https://transpareo.com.</t>
  </si>
  <si>
    <t>The result of your calculation</t>
  </si>
  <si>
    <t>Every value calculates itself from the "Inputs" sheet. Please overwrite nothing in this table.</t>
  </si>
  <si>
    <t>1  Physical labelling</t>
  </si>
  <si>
    <t>Amount p.a.</t>
  </si>
  <si>
    <t>per item</t>
  </si>
  <si>
    <t>Working</t>
  </si>
  <si>
    <t>Cost per item today</t>
  </si>
  <si>
    <t>The total of block B on the "Inputs" sheet.</t>
  </si>
  <si>
    <t>Cost p.a. today</t>
  </si>
  <si>
    <t>Cost per item with a passport</t>
  </si>
  <si>
    <t>The total of block C.</t>
  </si>
  <si>
    <t>Cost p.a. with a passport</t>
  </si>
  <si>
    <t>Saving on physical labelling</t>
  </si>
  <si>
    <t>The difference between today's labelling and tomorrow's.</t>
  </si>
  <si>
    <t>2  Indirect process and knock-on costs</t>
  </si>
  <si>
    <t>Basis p.a.</t>
  </si>
  <si>
    <t>Saving</t>
  </si>
  <si>
    <t>Translation, proofreading, layout</t>
  </si>
  <si>
    <t>Basis × saveable share.</t>
  </si>
  <si>
    <t>Reprinting and relabelling</t>
  </si>
  <si>
    <t>Items affected × cost per item.</t>
  </si>
  <si>
    <t>Share of today's label budget (row above).</t>
  </si>
  <si>
    <t>Storage and handling</t>
  </si>
  <si>
    <t>EPR licence fees for paper and board</t>
  </si>
  <si>
    <t>Items × grams ÷ 1,000 × licence rate per kg.</t>
  </si>
  <si>
    <t>Customer service enquiries</t>
  </si>
  <si>
    <t>Tickets × handling cost.</t>
  </si>
  <si>
    <t>Total indirect costs</t>
  </si>
  <si>
    <t>The right-hand column is the saving.</t>
  </si>
  <si>
    <t>3  Returns</t>
  </si>
  <si>
    <t>Effect p.a.</t>
  </si>
  <si>
    <t>Returns today</t>
  </si>
  <si>
    <t>Orders × rate, valued at the full cost.</t>
  </si>
  <si>
    <t>Returns avoided at the assumed reduction</t>
  </si>
  <si>
    <t>Orders × percentage points ÷ 100.</t>
  </si>
  <si>
    <t>Saving on returns</t>
  </si>
  <si>
    <t>Every further percentage point brings the same amount again.</t>
  </si>
  <si>
    <t>4  Total effect on costs</t>
  </si>
  <si>
    <t>Gross saving p.a.</t>
  </si>
  <si>
    <t>Labelling + indirect costs + returns.</t>
  </si>
  <si>
    <t>Outlay year 1</t>
  </si>
  <si>
    <t>Platform + internal hours × rate + one-off QR integration.</t>
  </si>
  <si>
    <t>Net effect year 1</t>
  </si>
  <si>
    <t>Outlay from year 2 p.a.</t>
  </si>
  <si>
    <t>Platform + ongoing maintenance.</t>
  </si>
  <si>
    <t>Net effect from year 2 p.a.</t>
  </si>
  <si>
    <t>Payback on the year 1 investment</t>
  </si>
  <si>
    <t>In months. The year 1 outlay divided by the monthly gross saving.</t>
  </si>
  <si>
    <t>Return in the first year</t>
  </si>
  <si>
    <t>The year 1 net effect against the outlay committed.</t>
  </si>
  <si>
    <t>5  Marketing and lead effect</t>
  </si>
  <si>
    <t>Quantity</t>
  </si>
  <si>
    <t>Value p.a.</t>
  </si>
  <si>
    <t>QR scans p.a.</t>
  </si>
  <si>
    <t>Items × scan rate.</t>
  </si>
  <si>
    <t>Leads through the questionnaire</t>
  </si>
  <si>
    <t>Media equivalent: what the same leads would have cost through paid channels.</t>
  </si>
  <si>
    <t>of which previously anonymous in-store customers</t>
  </si>
  <si>
    <t>Customers you would never have reached without the passport.</t>
  </si>
  <si>
    <t>Orders from styling recommendations</t>
  </si>
  <si>
    <t>Valued at the basket value (revenue).</t>
  </si>
  <si>
    <t>Contribution from cross-selling</t>
  </si>
  <si>
    <t>Revenue × contribution margin.</t>
  </si>
  <si>
    <t>6  The whole picture</t>
  </si>
  <si>
    <t>Net cost saving from year 2</t>
  </si>
  <si>
    <t>The hard saving after all costs.</t>
  </si>
  <si>
    <t>plus the cross-selling contribution</t>
  </si>
  <si>
    <t>Additional margin.</t>
  </si>
  <si>
    <t>Total economic effect</t>
  </si>
  <si>
    <t>for information: media equivalent of the leads</t>
  </si>
  <si>
    <t>Not a cash inflow - deliberately left out of the total.</t>
  </si>
  <si>
    <t>The three figures for the management</t>
  </si>
  <si>
    <t>Net effect from year 2</t>
  </si>
  <si>
    <t>Payback
(months)</t>
  </si>
  <si>
    <t>Effect
per item</t>
  </si>
  <si>
    <t>Scenarios and sensitivity</t>
  </si>
  <si>
    <t>How strongly does the result react to the two most important levers? Every value calculates with your inputs.</t>
  </si>
  <si>
    <t>Three scenarios for the label saving</t>
  </si>
  <si>
    <t>Scenario</t>
  </si>
  <si>
    <t>p.a.</t>
  </si>
  <si>
    <t>Explanation</t>
  </si>
  <si>
    <t>Conservative</t>
  </si>
  <si>
    <t>Only the second hang tag, the booklet and the additional label fall away. Making-up falls slightly, the QR print is added.</t>
  </si>
  <si>
    <t>Realistic (your inputs)</t>
  </si>
  <si>
    <t>Follows from blocks B and C on the "Inputs" sheet. Default: 0.300 € per item.</t>
  </si>
  <si>
    <t>Ambitious</t>
  </si>
  <si>
    <t>In addition: digital textile labelling becomes permissible, the care label falls away, the hang tag becomes a pure price ticket. Not decided yet.</t>
  </si>
  <si>
    <t>Gross saving p.a. - label saving per item × reduction in returns</t>
  </si>
  <si>
    <t>Rows: reduction of the return rate in percentage points. Columns: labelling cost saved per item. Indirect costs stay constant.</t>
  </si>
  <si>
    <t>Returns (rows) / label (columns)</t>
  </si>
  <si>
    <t>Highlighted in blue: the combination from the whitepaper (0.300 € per item, 1 percentage point reduction in returns).</t>
  </si>
  <si>
    <t>Marketing effect by scan rate</t>
  </si>
  <si>
    <t>Scan rate</t>
  </si>
  <si>
    <t>Scans p.a.</t>
  </si>
  <si>
    <t>Leads</t>
  </si>
  <si>
    <t>Media equivalent</t>
  </si>
  <si>
    <t>Cross-selling contribution</t>
  </si>
  <si>
    <t>The scan rate is the only lever you can move at no cost: a concrete promise of benefit on the label, in place of a bare QR code, multiplies it.</t>
  </si>
  <si>
    <t>Copyright 2026 Transpareo AG · Tech Cluster Zug · 6300 Zug · Switzerland · https://transpareo.com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</si>
</sst>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quot; €&quot;"/>
    <numFmt numFmtId="165" formatCode="0.0%"/>
    <numFmt numFmtId="166" formatCode="#,##0.000&quot; €&quot;"/>
    <numFmt numFmtId="167" formatCode="#,##0&quot; €&quot;"/>
    <numFmt numFmtId="168" formatCode="#,##0.0"/>
    <numFmt numFmtId="169" formatCode="0.0&quot; Pp.&quot;"/>
  </numFmts>
  <fonts count="19" x14ac:knownFonts="1">
    <font>
      <sz val="11"/>
      <color theme="1"/>
      <name val="Calibri"/>
      <family val="2"/>
      <charset val="1"/>
    </font>
    <font>
      <b/>
      <sz val="18"/>
      <color rgb="FF2540F5"/>
      <name val="Aptos"/>
      <charset val="1"/>
    </font>
    <font>
      <sz val="10"/>
      <color rgb="FF5C6478"/>
      <name val="Aptos"/>
      <charset val="1"/>
    </font>
    <font>
      <b/>
      <sz val="13"/>
      <color rgb="FF10193F"/>
      <name val="Aptos"/>
      <charset val="1"/>
    </font>
    <font>
      <b/>
      <sz val="11"/>
      <color rgb="FF1A1D26"/>
      <name val="Aptos"/>
      <charset val="1"/>
    </font>
    <font>
      <sz val="11"/>
      <color rgb="FF1A1D26"/>
      <name val="Aptos"/>
      <charset val="1"/>
    </font>
    <font>
      <b/>
      <sz val="11"/>
      <color rgb="FF0000FF"/>
      <name val="Aptos"/>
      <charset val="1"/>
    </font>
    <font>
      <b/>
      <sz val="11"/>
      <color rgb="FF000000"/>
      <name val="Aptos"/>
      <charset val="1"/>
    </font>
    <font>
      <b/>
      <sz val="11"/>
      <color rgb="FF008000"/>
      <name val="Aptos"/>
      <charset val="1"/>
    </font>
    <font>
      <sz val="11"/>
      <color rgb="FF17A6A0"/>
      <name val="Aptos"/>
      <charset val="1"/>
    </font>
    <font>
      <sz val="10.5"/>
      <color rgb="FF1A1D26"/>
      <name val="Aptos"/>
      <charset val="1"/>
    </font>
    <font>
      <b/>
      <sz val="16"/>
      <color rgb="FF2540F5"/>
      <name val="Aptos"/>
      <charset val="1"/>
    </font>
    <font>
      <b/>
      <sz val="10"/>
      <color rgb="FF5C6478"/>
      <name val="Aptos"/>
      <charset val="1"/>
    </font>
    <font>
      <b/>
      <sz val="12"/>
      <color rgb="FFFFFFFF"/>
      <name val="Aptos"/>
      <charset val="1"/>
    </font>
    <font>
      <b/>
      <sz val="12"/>
      <color rgb="FF10193F"/>
      <name val="Aptos"/>
      <charset val="1"/>
    </font>
    <font>
      <b/>
      <sz val="11"/>
      <color rgb="FFFFFFFF"/>
      <name val="Aptos"/>
      <charset val="1"/>
    </font>
    <font>
      <sz val="9.5"/>
      <color rgb="FF5C6478"/>
      <name val="Aptos"/>
      <charset val="1"/>
    </font>
    <font>
      <sz val="11"/>
      <color rgb="FF008000"/>
      <name val="Aptos"/>
      <charset val="1"/>
    </font>
    <font>
      <sz val="11"/>
      <color rgb="FF000000"/>
      <name val="Aptos"/>
      <charset val="1"/>
    </font>
  </fonts>
  <fills count="8">
    <fill>
      <patternFill patternType="none"/>
    </fill>
    <fill>
      <patternFill patternType="gray125"/>
    </fill>
    <fill>
      <patternFill patternType="solid">
        <fgColor rgb="FFFFF6D6"/>
        <bgColor rgb="FFFFFFFF"/>
      </patternFill>
    </fill>
    <fill>
      <patternFill patternType="solid">
        <fgColor rgb="FFFFFFFF"/>
        <bgColor rgb="FFEEF1FE"/>
      </patternFill>
    </fill>
    <fill>
      <patternFill patternType="solid">
        <fgColor rgb="FFDDE3FD"/>
        <bgColor rgb="FFEEF1FE"/>
      </patternFill>
    </fill>
    <fill>
      <patternFill patternType="solid">
        <fgColor rgb="FF2540F5"/>
        <bgColor rgb="FF333399"/>
      </patternFill>
    </fill>
    <fill>
      <patternFill patternType="solid">
        <fgColor rgb="FF17A6A0"/>
        <bgColor rgb="FF008080"/>
      </patternFill>
    </fill>
    <fill>
      <patternFill patternType="solid">
        <fgColor rgb="FFEEF1FE"/>
        <bgColor rgb="FFFFFFFF"/>
      </patternFill>
    </fill>
  </fills>
  <borders count="2">
    <border>
      <left/>
      <right/>
      <top/>
      <bottom/>
      <diagonal/>
    </border>
    <border>
      <left style="thin">
        <color rgb="FFC7D0F2"/>
      </left>
      <right style="thin">
        <color rgb="FFC7D0F2"/>
      </right>
      <top style="thin">
        <color rgb="FFC7D0F2"/>
      </top>
      <bottom style="thin">
        <color rgb="FFC7D0F2"/>
      </bottom>
      <diagonal/>
    </border>
  </borders>
  <cellStyleXfs count="1">
    <xf numFmtId="0" fontId="0" fillId="0" borderId="0"/>
  </cellStyleXfs>
  <cellXfs count="54">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applyAlignment="1">
      <alignment vertical="top" wrapText="1"/>
    </xf>
    <xf numFmtId="0" fontId="6" fillId="2" borderId="1" xfId="0" applyFont="1" applyFill="1" applyBorder="1"/>
    <xf numFmtId="0" fontId="5" fillId="0" borderId="0" xfId="0" applyFont="1" applyAlignment="1">
      <alignment vertical="center" wrapText="1"/>
    </xf>
    <xf numFmtId="0" fontId="7" fillId="3" borderId="1" xfId="0" applyFont="1" applyFill="1" applyBorder="1"/>
    <xf numFmtId="0" fontId="8" fillId="3" borderId="1" xfId="0" applyFont="1" applyFill="1" applyBorder="1"/>
    <xf numFmtId="0" fontId="4" fillId="4" borderId="1" xfId="0" applyFont="1" applyFill="1" applyBorder="1"/>
    <xf numFmtId="0" fontId="9" fillId="0" borderId="0" xfId="0" applyFont="1" applyAlignment="1">
      <alignment horizontal="center" vertical="top"/>
    </xf>
    <xf numFmtId="0" fontId="10" fillId="0" borderId="0" xfId="0" applyFont="1" applyAlignment="1">
      <alignment vertical="top" wrapText="1"/>
    </xf>
    <xf numFmtId="0" fontId="11" fillId="0" borderId="0" xfId="0" applyFont="1"/>
    <xf numFmtId="0" fontId="12" fillId="0" borderId="0" xfId="0" applyFont="1"/>
    <xf numFmtId="0" fontId="13" fillId="5" borderId="1" xfId="0" applyFont="1" applyFill="1" applyBorder="1"/>
    <xf numFmtId="0" fontId="13" fillId="5" borderId="1" xfId="0" applyFont="1" applyFill="1" applyBorder="1" applyAlignment="1">
      <alignment horizontal="right"/>
    </xf>
    <xf numFmtId="0" fontId="5" fillId="0" borderId="1" xfId="0" applyFont="1" applyBorder="1"/>
    <xf numFmtId="3" fontId="6" fillId="2" borderId="1" xfId="0" applyNumberFormat="1" applyFont="1" applyFill="1" applyBorder="1"/>
    <xf numFmtId="0" fontId="2" fillId="0" borderId="0" xfId="0" applyFont="1" applyAlignment="1">
      <alignment vertical="center" wrapText="1"/>
    </xf>
    <xf numFmtId="164" fontId="6" fillId="2" borderId="1" xfId="0" applyNumberFormat="1" applyFont="1" applyFill="1" applyBorder="1"/>
    <xf numFmtId="165" fontId="6" fillId="2" borderId="1" xfId="0" applyNumberFormat="1" applyFont="1" applyFill="1" applyBorder="1"/>
    <xf numFmtId="166" fontId="6" fillId="2" borderId="1" xfId="0" applyNumberFormat="1" applyFont="1" applyFill="1" applyBorder="1"/>
    <xf numFmtId="166" fontId="4" fillId="4" borderId="1" xfId="0" applyNumberFormat="1" applyFont="1" applyFill="1" applyBorder="1"/>
    <xf numFmtId="0" fontId="0" fillId="4" borderId="1" xfId="0" applyFill="1" applyBorder="1"/>
    <xf numFmtId="167" fontId="6" fillId="2" borderId="1" xfId="0" applyNumberFormat="1" applyFont="1" applyFill="1" applyBorder="1"/>
    <xf numFmtId="168" fontId="6" fillId="2" borderId="1" xfId="0" applyNumberFormat="1" applyFont="1" applyFill="1" applyBorder="1"/>
    <xf numFmtId="0" fontId="14" fillId="0" borderId="0" xfId="0" applyFont="1"/>
    <xf numFmtId="0" fontId="15" fillId="6" borderId="1" xfId="0" applyFont="1" applyFill="1" applyBorder="1"/>
    <xf numFmtId="0" fontId="5" fillId="0" borderId="1" xfId="0" applyFont="1" applyBorder="1" applyAlignment="1">
      <alignment horizontal="right"/>
    </xf>
    <xf numFmtId="0" fontId="16" fillId="0" borderId="0" xfId="0" applyFont="1"/>
    <xf numFmtId="166" fontId="17" fillId="0" borderId="1" xfId="0" applyNumberFormat="1" applyFont="1" applyBorder="1"/>
    <xf numFmtId="0" fontId="0" fillId="0" borderId="1" xfId="0" applyBorder="1"/>
    <xf numFmtId="0" fontId="16" fillId="0" borderId="0" xfId="0" applyFont="1" applyAlignment="1">
      <alignment vertical="center" wrapText="1"/>
    </xf>
    <xf numFmtId="167" fontId="18" fillId="0" borderId="1" xfId="0" applyNumberFormat="1" applyFont="1" applyBorder="1"/>
    <xf numFmtId="167" fontId="4" fillId="4" borderId="1" xfId="0" applyNumberFormat="1" applyFont="1" applyFill="1" applyBorder="1"/>
    <xf numFmtId="0" fontId="16" fillId="4" borderId="0" xfId="0" applyFont="1" applyFill="1" applyAlignment="1">
      <alignment vertical="center" wrapText="1"/>
    </xf>
    <xf numFmtId="3" fontId="18" fillId="0" borderId="1" xfId="0" applyNumberFormat="1" applyFont="1" applyBorder="1"/>
    <xf numFmtId="168" fontId="18" fillId="0" borderId="1" xfId="0" applyNumberFormat="1" applyFont="1" applyBorder="1"/>
    <xf numFmtId="165" fontId="18" fillId="0" borderId="1" xfId="0" applyNumberFormat="1" applyFont="1" applyBorder="1"/>
    <xf numFmtId="0" fontId="15" fillId="6" borderId="1" xfId="0" applyFont="1" applyFill="1" applyBorder="1" applyAlignment="1">
      <alignment horizontal="center" vertical="center" wrapText="1"/>
    </xf>
    <xf numFmtId="167" fontId="11" fillId="7" borderId="1" xfId="0" applyNumberFormat="1" applyFont="1" applyFill="1" applyBorder="1" applyAlignment="1">
      <alignment horizontal="center"/>
    </xf>
    <xf numFmtId="168" fontId="11" fillId="7" borderId="1" xfId="0" applyNumberFormat="1" applyFont="1" applyFill="1" applyBorder="1" applyAlignment="1">
      <alignment horizontal="center"/>
    </xf>
    <xf numFmtId="166" fontId="11" fillId="7" borderId="1" xfId="0" applyNumberFormat="1" applyFont="1" applyFill="1" applyBorder="1" applyAlignment="1">
      <alignment horizontal="center"/>
    </xf>
    <xf numFmtId="0" fontId="15" fillId="5" borderId="1" xfId="0" applyFont="1" applyFill="1" applyBorder="1"/>
    <xf numFmtId="166" fontId="17" fillId="4" borderId="1" xfId="0" applyNumberFormat="1" applyFont="1" applyFill="1" applyBorder="1"/>
    <xf numFmtId="167" fontId="18" fillId="4" borderId="1" xfId="0" applyNumberFormat="1" applyFont="1" applyFill="1" applyBorder="1"/>
    <xf numFmtId="0" fontId="16" fillId="0" borderId="0" xfId="0" applyFont="1" applyAlignment="1">
      <alignment wrapText="1"/>
    </xf>
    <xf numFmtId="166" fontId="15" fillId="5" borderId="1" xfId="0" applyNumberFormat="1" applyFont="1" applyFill="1" applyBorder="1" applyAlignment="1">
      <alignment horizontal="right"/>
    </xf>
    <xf numFmtId="169" fontId="15" fillId="6" borderId="1" xfId="0" applyNumberFormat="1" applyFont="1" applyFill="1" applyBorder="1"/>
    <xf numFmtId="0" fontId="15" fillId="5" borderId="1" xfId="0" applyFont="1" applyFill="1" applyBorder="1" applyAlignment="1">
      <alignment horizontal="left" vertical="center" wrapText="1"/>
    </xf>
    <xf numFmtId="0" fontId="15" fillId="5" borderId="1" xfId="0" applyFont="1" applyFill="1" applyBorder="1" applyAlignment="1">
      <alignment horizontal="right" vertical="center" wrapText="1"/>
    </xf>
    <xf numFmtId="165" fontId="15" fillId="6" borderId="1" xfId="0" applyNumberFormat="1" applyFont="1" applyFill="1" applyBorder="1"/>
    <xf numFmtId="3" fontId="4" fillId="4" borderId="1" xfId="0" applyNumberFormat="1" applyFont="1" applyFill="1" applyBorder="1"/>
  </cellXfs>
  <cellStyles count="1">
    <cellStyle name="Stand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6D6"/>
      <rgbColor rgb="FFEEF1FE"/>
      <rgbColor rgb="FF660066"/>
      <rgbColor rgb="FFFF8080"/>
      <rgbColor rgb="FF0066CC"/>
      <rgbColor rgb="FFC7D0F2"/>
      <rgbColor rgb="FF000080"/>
      <rgbColor rgb="FFFF00FF"/>
      <rgbColor rgb="FFFFFF00"/>
      <rgbColor rgb="FF00FFFF"/>
      <rgbColor rgb="FF800080"/>
      <rgbColor rgb="FF800000"/>
      <rgbColor rgb="FF008080"/>
      <rgbColor rgb="FF0000FF"/>
      <rgbColor rgb="FF00CCFF"/>
      <rgbColor rgb="FFDDE3FD"/>
      <rgbColor rgb="FFCCFFCC"/>
      <rgbColor rgb="FFFFFF99"/>
      <rgbColor rgb="FF99CCFF"/>
      <rgbColor rgb="FFFF99CC"/>
      <rgbColor rgb="FFCC99FF"/>
      <rgbColor rgb="FFFFCC99"/>
      <rgbColor rgb="FF2540F5"/>
      <rgbColor rgb="FF33CCCC"/>
      <rgbColor rgb="FF99CC00"/>
      <rgbColor rgb="FFFFCC00"/>
      <rgbColor rgb="FFFF9900"/>
      <rgbColor rgb="FFFF6600"/>
      <rgbColor rgb="FF5C6478"/>
      <rgbColor rgb="FF969696"/>
      <rgbColor rgb="FF10193F"/>
      <rgbColor rgb="FF17A6A0"/>
      <rgbColor rgb="FF003300"/>
      <rgbColor rgb="FF333300"/>
      <rgbColor rgb="FF993300"/>
      <rgbColor rgb="FF993366"/>
      <rgbColor rgb="FF333399"/>
      <rgbColor rgb="FF1A1D2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3467100" cy="571500"/>
    <xdr:pic>
      <xdr:nvPicPr>
        <xdr:cNvPr id="1" name="Transpareo"/>
        <xdr:cNvPicPr/>
      </xdr:nvPicPr>
      <xdr:blipFill>
        <a:blip xmlns:r="http://schemas.openxmlformats.org/officeDocument/2006/relationships" r:embed="rId1"/>
        <a:stretch>
          <a:fillRect/>
        </a:stretch>
      </xdr:blipFill>
      <xdr:spPr>
        <a:xfrm>
          <a:off x="0" y="0"/>
          <a:ext cx="3467100" cy="571500"/>
        </a:xfrm>
        <a:prstGeom prst="rect">
          <a:avLst/>
        </a:prstGeom>
      </xdr:spPr>
    </xdr:pic>
    <xdr:clientData/>
  </xdr:one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hyperlink" Target="https://transpareo.com" TargetMode="External"/><Relationship Id="rId2"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hyperlink" Target="https://transpare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C24"/>
  <sheetViews>
    <sheetView showGridLines="0" tabSelected="1" topLeftCell="A8" zoomScaleNormal="100" workbookViewId="0">
      <selection activeCell="B24" sqref="B24"/>
    </sheetView>
  </sheetViews>
  <sheetFormatPr baseColWidth="10" defaultColWidth="8.7109375" defaultRowHeight="15" x14ac:dyDescent="0.25"/>
  <cols>
    <col min="1" max="1" width="3" customWidth="1"/>
    <col min="2" max="2" width="34" customWidth="1"/>
    <col min="3" max="3" width="78" customWidth="1"/>
  </cols>
  <sheetData>
    <row r="1" spans="2:3" ht="47.25" customHeight="1" x14ac:dyDescent="0.25"/>
    <row r="2" spans="2:3" ht="34.5" customHeight="1" x14ac:dyDescent="0.4">
      <c r="B2" s="1" t="s">
        <v>0</v>
      </c>
    </row>
    <row r="3" spans="2:3" x14ac:dyDescent="0.25">
      <c r="B3" s="2" t="s">
        <v>1</v>
      </c>
    </row>
    <row r="5" spans="2:3" ht="17.25" x14ac:dyDescent="0.3">
      <c r="B5" s="3" t="s">
        <v>2</v>
      </c>
    </row>
    <row r="6" spans="2:3" ht="30" customHeight="1" x14ac:dyDescent="0.25">
      <c r="B6" s="4" t="s">
        <v>3</v>
      </c>
      <c r="C6" s="5" t="s">
        <v>4</v>
      </c>
    </row>
    <row r="7" spans="2:3" ht="30" customHeight="1" x14ac:dyDescent="0.25">
      <c r="B7" s="4" t="s">
        <v>5</v>
      </c>
      <c r="C7" s="5" t="s">
        <v>6</v>
      </c>
    </row>
    <row r="8" spans="2:3" ht="30" customHeight="1" x14ac:dyDescent="0.25">
      <c r="B8" s="4" t="s">
        <v>7</v>
      </c>
      <c r="C8" s="5" t="s">
        <v>8</v>
      </c>
    </row>
    <row r="9" spans="2:3" ht="30" customHeight="1" x14ac:dyDescent="0.25">
      <c r="B9" s="4" t="s">
        <v>9</v>
      </c>
      <c r="C9" s="5" t="s">
        <v>10</v>
      </c>
    </row>
    <row r="11" spans="2:3" ht="17.25" x14ac:dyDescent="0.3">
      <c r="B11" s="3" t="s">
        <v>11</v>
      </c>
    </row>
    <row r="12" spans="2:3" x14ac:dyDescent="0.25">
      <c r="B12" s="6" t="s">
        <v>12</v>
      </c>
      <c r="C12" s="7" t="s">
        <v>13</v>
      </c>
    </row>
    <row r="13" spans="2:3" x14ac:dyDescent="0.25">
      <c r="B13" s="8" t="s">
        <v>14</v>
      </c>
      <c r="C13" s="7" t="s">
        <v>15</v>
      </c>
    </row>
    <row r="14" spans="2:3" x14ac:dyDescent="0.25">
      <c r="B14" s="9" t="s">
        <v>16</v>
      </c>
      <c r="C14" s="7" t="s">
        <v>17</v>
      </c>
    </row>
    <row r="15" spans="2:3" x14ac:dyDescent="0.25">
      <c r="B15" s="10" t="s">
        <v>18</v>
      </c>
      <c r="C15" s="7" t="s">
        <v>19</v>
      </c>
    </row>
    <row r="17" spans="2:3" ht="17.25" x14ac:dyDescent="0.3">
      <c r="B17" s="3" t="s">
        <v>20</v>
      </c>
    </row>
    <row r="18" spans="2:3" ht="42" customHeight="1" x14ac:dyDescent="0.25">
      <c r="B18" s="11" t="s">
        <v>21</v>
      </c>
      <c r="C18" s="12" t="s">
        <v>22</v>
      </c>
    </row>
    <row r="19" spans="2:3" ht="42" customHeight="1" x14ac:dyDescent="0.25">
      <c r="B19" s="11" t="s">
        <v>21</v>
      </c>
      <c r="C19" s="12" t="s">
        <v>23</v>
      </c>
    </row>
    <row r="20" spans="2:3" ht="42" customHeight="1" x14ac:dyDescent="0.25">
      <c r="B20" s="11" t="s">
        <v>21</v>
      </c>
      <c r="C20" s="12" t="s">
        <v>24</v>
      </c>
    </row>
    <row r="21" spans="2:3" ht="42" customHeight="1" x14ac:dyDescent="0.25">
      <c r="B21" s="11" t="s">
        <v>21</v>
      </c>
      <c r="C21" s="12" t="s">
        <v>25</v>
      </c>
    </row>
    <row r="22" spans="2:3" ht="42" customHeight="1" x14ac:dyDescent="0.25">
      <c r="B22" s="11" t="s">
        <v>21</v>
      </c>
      <c r="C22" s="12" t="s">
        <v>26</v>
      </c>
    </row>
    <row r="24" spans="2:3" x14ac:dyDescent="0.25">
      <c r="B24" s="2" t="s">
        <v>237</v>
      </c>
    </row>
  </sheetData>
  <hyperlinks>
    <hyperlink ref="B24" r:id="rId1"/>
  </hyperlinks>
  <pageMargins left="0.4" right="0.4" top="0.5" bottom="0.5" header="0.511811023622047" footer="0.5"/>
  <pageSetup fitToHeight="0" orientation="landscape" horizontalDpi="300" verticalDpi="300"/>
  <headerFooter>
    <oddFooter>&amp;L&amp;8 DPP calculator · Transpareo AG · https://transpareo.com&amp;R&amp;8 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D77"/>
  <sheetViews>
    <sheetView showGridLines="0" zoomScaleNormal="100" workbookViewId="0">
      <pane ySplit="1" topLeftCell="A54" activePane="bottomLeft" state="frozen"/>
      <selection pane="bottomLeft" activeCell="C11" sqref="C11"/>
    </sheetView>
  </sheetViews>
  <sheetFormatPr baseColWidth="10" defaultColWidth="8.7109375" defaultRowHeight="15" x14ac:dyDescent="0.25"/>
  <cols>
    <col min="1" max="1" width="3" customWidth="1"/>
    <col min="2" max="2" width="52" customWidth="1"/>
    <col min="3" max="3" width="16" customWidth="1"/>
    <col min="4" max="4" width="58" customWidth="1"/>
  </cols>
  <sheetData>
    <row r="2" spans="2:4" ht="21" x14ac:dyDescent="0.35">
      <c r="B2" s="13" t="s">
        <v>27</v>
      </c>
    </row>
    <row r="3" spans="2:4" x14ac:dyDescent="0.25">
      <c r="B3" s="14" t="s">
        <v>28</v>
      </c>
    </row>
    <row r="5" spans="2:4" ht="15.75" x14ac:dyDescent="0.25">
      <c r="B5" s="15" t="s">
        <v>29</v>
      </c>
      <c r="C5" s="16" t="s">
        <v>30</v>
      </c>
      <c r="D5" s="15" t="s">
        <v>31</v>
      </c>
    </row>
    <row r="6" spans="2:4" x14ac:dyDescent="0.25">
      <c r="B6" s="17" t="s">
        <v>32</v>
      </c>
      <c r="C6" s="18">
        <v>250000</v>
      </c>
      <c r="D6" s="19" t="s">
        <v>33</v>
      </c>
    </row>
    <row r="7" spans="2:4" ht="27" x14ac:dyDescent="0.25">
      <c r="B7" s="17" t="s">
        <v>34</v>
      </c>
      <c r="C7" s="18">
        <v>1200</v>
      </c>
      <c r="D7" s="19" t="s">
        <v>35</v>
      </c>
    </row>
    <row r="8" spans="2:4" x14ac:dyDescent="0.25">
      <c r="B8" s="17" t="s">
        <v>36</v>
      </c>
      <c r="C8" s="18">
        <v>100000</v>
      </c>
      <c r="D8" s="19" t="s">
        <v>37</v>
      </c>
    </row>
    <row r="9" spans="2:4" x14ac:dyDescent="0.25">
      <c r="B9" s="17" t="s">
        <v>38</v>
      </c>
      <c r="C9" s="20">
        <v>65</v>
      </c>
      <c r="D9" s="19" t="s">
        <v>39</v>
      </c>
    </row>
    <row r="10" spans="2:4" x14ac:dyDescent="0.25">
      <c r="B10" s="17" t="s">
        <v>40</v>
      </c>
      <c r="C10" s="21">
        <v>0.45</v>
      </c>
      <c r="D10" s="19" t="s">
        <v>41</v>
      </c>
    </row>
    <row r="11" spans="2:4" ht="27" x14ac:dyDescent="0.25">
      <c r="B11" s="17" t="s">
        <v>42</v>
      </c>
      <c r="C11" s="21">
        <v>0.6</v>
      </c>
      <c r="D11" s="19" t="s">
        <v>43</v>
      </c>
    </row>
    <row r="13" spans="2:4" ht="15.75" x14ac:dyDescent="0.25">
      <c r="B13" s="15" t="s">
        <v>44</v>
      </c>
      <c r="C13" s="16" t="s">
        <v>30</v>
      </c>
      <c r="D13" s="15" t="s">
        <v>31</v>
      </c>
    </row>
    <row r="14" spans="2:4" x14ac:dyDescent="0.25">
      <c r="B14" s="17" t="s">
        <v>45</v>
      </c>
      <c r="C14" s="22">
        <v>4.4999999999999998E-2</v>
      </c>
      <c r="D14" s="19" t="s">
        <v>46</v>
      </c>
    </row>
    <row r="15" spans="2:4" x14ac:dyDescent="0.25">
      <c r="B15" s="17" t="s">
        <v>47</v>
      </c>
      <c r="C15" s="22">
        <v>0.01</v>
      </c>
      <c r="D15" s="19" t="s">
        <v>48</v>
      </c>
    </row>
    <row r="16" spans="2:4" x14ac:dyDescent="0.25">
      <c r="B16" s="17" t="s">
        <v>49</v>
      </c>
      <c r="C16" s="22">
        <v>6.5000000000000002E-2</v>
      </c>
      <c r="D16" s="19" t="s">
        <v>50</v>
      </c>
    </row>
    <row r="17" spans="2:4" x14ac:dyDescent="0.25">
      <c r="B17" s="17" t="s">
        <v>51</v>
      </c>
      <c r="C17" s="22">
        <v>0.02</v>
      </c>
      <c r="D17" s="19" t="s">
        <v>52</v>
      </c>
    </row>
    <row r="18" spans="2:4" x14ac:dyDescent="0.25">
      <c r="B18" s="17" t="s">
        <v>53</v>
      </c>
      <c r="C18" s="22">
        <v>0.11</v>
      </c>
      <c r="D18" s="19" t="s">
        <v>54</v>
      </c>
    </row>
    <row r="19" spans="2:4" x14ac:dyDescent="0.25">
      <c r="B19" s="17" t="s">
        <v>55</v>
      </c>
      <c r="C19" s="22">
        <v>0.06</v>
      </c>
      <c r="D19" s="19" t="s">
        <v>52</v>
      </c>
    </row>
    <row r="20" spans="2:4" x14ac:dyDescent="0.25">
      <c r="B20" s="17" t="s">
        <v>56</v>
      </c>
      <c r="C20" s="22">
        <v>0.03</v>
      </c>
      <c r="D20" s="19" t="s">
        <v>57</v>
      </c>
    </row>
    <row r="21" spans="2:4" x14ac:dyDescent="0.25">
      <c r="B21" s="17" t="s">
        <v>58</v>
      </c>
      <c r="C21" s="22">
        <v>7.0000000000000007E-2</v>
      </c>
      <c r="D21" s="19" t="s">
        <v>52</v>
      </c>
    </row>
    <row r="22" spans="2:4" x14ac:dyDescent="0.25">
      <c r="B22" s="17" t="s">
        <v>59</v>
      </c>
      <c r="C22" s="22">
        <v>0.09</v>
      </c>
      <c r="D22" s="19" t="s">
        <v>60</v>
      </c>
    </row>
    <row r="23" spans="2:4" x14ac:dyDescent="0.25">
      <c r="B23" s="10" t="s">
        <v>61</v>
      </c>
      <c r="C23" s="23">
        <f>SUM(C14:C22)</f>
        <v>0.5</v>
      </c>
      <c r="D23" s="24"/>
    </row>
    <row r="25" spans="2:4" ht="15.75" x14ac:dyDescent="0.25">
      <c r="B25" s="15" t="s">
        <v>62</v>
      </c>
      <c r="C25" s="16" t="s">
        <v>30</v>
      </c>
      <c r="D25" s="15" t="s">
        <v>31</v>
      </c>
    </row>
    <row r="26" spans="2:4" x14ac:dyDescent="0.25">
      <c r="B26" s="17" t="s">
        <v>45</v>
      </c>
      <c r="C26" s="22">
        <v>4.4999999999999998E-2</v>
      </c>
      <c r="D26" s="19" t="s">
        <v>63</v>
      </c>
    </row>
    <row r="27" spans="2:4" x14ac:dyDescent="0.25">
      <c r="B27" s="17" t="s">
        <v>47</v>
      </c>
      <c r="C27" s="22">
        <v>0.01</v>
      </c>
      <c r="D27" s="19" t="s">
        <v>63</v>
      </c>
    </row>
    <row r="28" spans="2:4" x14ac:dyDescent="0.25">
      <c r="B28" s="17" t="s">
        <v>64</v>
      </c>
      <c r="C28" s="22">
        <v>3.5000000000000003E-2</v>
      </c>
      <c r="D28" s="19" t="s">
        <v>65</v>
      </c>
    </row>
    <row r="29" spans="2:4" ht="27" x14ac:dyDescent="0.25">
      <c r="B29" s="17" t="s">
        <v>66</v>
      </c>
      <c r="C29" s="22">
        <v>5.0000000000000001E-3</v>
      </c>
      <c r="D29" s="19" t="s">
        <v>67</v>
      </c>
    </row>
    <row r="30" spans="2:4" x14ac:dyDescent="0.25">
      <c r="B30" s="17" t="s">
        <v>68</v>
      </c>
      <c r="C30" s="22">
        <v>5.5E-2</v>
      </c>
      <c r="D30" s="19" t="s">
        <v>69</v>
      </c>
    </row>
    <row r="31" spans="2:4" x14ac:dyDescent="0.25">
      <c r="B31" s="17" t="s">
        <v>70</v>
      </c>
      <c r="C31" s="22">
        <v>0.05</v>
      </c>
      <c r="D31" s="19" t="s">
        <v>71</v>
      </c>
    </row>
    <row r="32" spans="2:4" x14ac:dyDescent="0.25">
      <c r="B32" s="10" t="s">
        <v>72</v>
      </c>
      <c r="C32" s="23">
        <f>SUM(C26:C31)</f>
        <v>0.2</v>
      </c>
      <c r="D32" s="24"/>
    </row>
    <row r="34" spans="2:4" ht="15.75" x14ac:dyDescent="0.25">
      <c r="B34" s="15" t="s">
        <v>73</v>
      </c>
      <c r="C34" s="16" t="s">
        <v>30</v>
      </c>
      <c r="D34" s="15" t="s">
        <v>31</v>
      </c>
    </row>
    <row r="35" spans="2:4" ht="27" x14ac:dyDescent="0.25">
      <c r="B35" s="17" t="s">
        <v>74</v>
      </c>
      <c r="C35" s="25">
        <v>14000</v>
      </c>
      <c r="D35" s="19" t="s">
        <v>75</v>
      </c>
    </row>
    <row r="36" spans="2:4" ht="27" x14ac:dyDescent="0.25">
      <c r="B36" s="17" t="s">
        <v>76</v>
      </c>
      <c r="C36" s="21">
        <v>0.7</v>
      </c>
      <c r="D36" s="19" t="s">
        <v>77</v>
      </c>
    </row>
    <row r="37" spans="2:4" x14ac:dyDescent="0.25">
      <c r="B37" s="17" t="s">
        <v>78</v>
      </c>
      <c r="C37" s="18">
        <v>3500</v>
      </c>
      <c r="D37" s="19" t="s">
        <v>79</v>
      </c>
    </row>
    <row r="38" spans="2:4" x14ac:dyDescent="0.25">
      <c r="B38" s="17" t="s">
        <v>80</v>
      </c>
      <c r="C38" s="20">
        <v>0.9</v>
      </c>
      <c r="D38" s="19" t="s">
        <v>81</v>
      </c>
    </row>
    <row r="39" spans="2:4" x14ac:dyDescent="0.25">
      <c r="B39" s="17" t="s">
        <v>76</v>
      </c>
      <c r="C39" s="21">
        <v>0.8</v>
      </c>
      <c r="D39" s="19" t="s">
        <v>82</v>
      </c>
    </row>
    <row r="40" spans="2:4" ht="27" x14ac:dyDescent="0.25">
      <c r="B40" s="17" t="s">
        <v>83</v>
      </c>
      <c r="C40" s="21">
        <v>0.08</v>
      </c>
      <c r="D40" s="19" t="s">
        <v>84</v>
      </c>
    </row>
    <row r="41" spans="2:4" x14ac:dyDescent="0.25">
      <c r="B41" s="17" t="s">
        <v>76</v>
      </c>
      <c r="C41" s="21">
        <v>0.6</v>
      </c>
      <c r="D41" s="19" t="s">
        <v>85</v>
      </c>
    </row>
    <row r="42" spans="2:4" x14ac:dyDescent="0.25">
      <c r="B42" s="17" t="s">
        <v>86</v>
      </c>
      <c r="C42" s="25">
        <v>6000</v>
      </c>
      <c r="D42" s="19" t="s">
        <v>87</v>
      </c>
    </row>
    <row r="43" spans="2:4" x14ac:dyDescent="0.25">
      <c r="B43" s="17" t="s">
        <v>76</v>
      </c>
      <c r="C43" s="21">
        <v>0.5</v>
      </c>
      <c r="D43" s="19"/>
    </row>
    <row r="44" spans="2:4" x14ac:dyDescent="0.25">
      <c r="B44" s="17" t="s">
        <v>88</v>
      </c>
      <c r="C44" s="26">
        <v>4</v>
      </c>
      <c r="D44" s="19" t="s">
        <v>89</v>
      </c>
    </row>
    <row r="45" spans="2:4" x14ac:dyDescent="0.25">
      <c r="B45" s="17" t="s">
        <v>90</v>
      </c>
      <c r="C45" s="20">
        <v>0.4</v>
      </c>
      <c r="D45" s="19" t="s">
        <v>91</v>
      </c>
    </row>
    <row r="46" spans="2:4" x14ac:dyDescent="0.25">
      <c r="B46" s="17" t="s">
        <v>76</v>
      </c>
      <c r="C46" s="21">
        <v>0.8</v>
      </c>
      <c r="D46" s="19"/>
    </row>
    <row r="47" spans="2:4" x14ac:dyDescent="0.25">
      <c r="B47" s="17" t="s">
        <v>92</v>
      </c>
      <c r="C47" s="18">
        <v>3000</v>
      </c>
      <c r="D47" s="19"/>
    </row>
    <row r="48" spans="2:4" x14ac:dyDescent="0.25">
      <c r="B48" s="17" t="s">
        <v>93</v>
      </c>
      <c r="C48" s="20">
        <v>3.5</v>
      </c>
      <c r="D48" s="19"/>
    </row>
    <row r="49" spans="2:4" x14ac:dyDescent="0.25">
      <c r="B49" s="17" t="s">
        <v>76</v>
      </c>
      <c r="C49" s="21">
        <v>0.3</v>
      </c>
      <c r="D49" s="19" t="s">
        <v>94</v>
      </c>
    </row>
    <row r="51" spans="2:4" ht="15.75" x14ac:dyDescent="0.25">
      <c r="B51" s="15" t="s">
        <v>95</v>
      </c>
      <c r="C51" s="16" t="s">
        <v>30</v>
      </c>
      <c r="D51" s="15" t="s">
        <v>31</v>
      </c>
    </row>
    <row r="52" spans="2:4" x14ac:dyDescent="0.25">
      <c r="B52" s="17" t="s">
        <v>96</v>
      </c>
      <c r="C52" s="21">
        <v>0.42</v>
      </c>
      <c r="D52" s="19" t="s">
        <v>97</v>
      </c>
    </row>
    <row r="53" spans="2:4" x14ac:dyDescent="0.25">
      <c r="B53" s="17" t="s">
        <v>98</v>
      </c>
      <c r="C53" s="20">
        <v>11</v>
      </c>
      <c r="D53" s="19" t="s">
        <v>99</v>
      </c>
    </row>
    <row r="54" spans="2:4" ht="27" x14ac:dyDescent="0.25">
      <c r="B54" s="17" t="s">
        <v>100</v>
      </c>
      <c r="C54" s="26">
        <v>1</v>
      </c>
      <c r="D54" s="19" t="s">
        <v>101</v>
      </c>
    </row>
    <row r="56" spans="2:4" ht="15.75" x14ac:dyDescent="0.25">
      <c r="B56" s="15" t="s">
        <v>102</v>
      </c>
      <c r="C56" s="16" t="s">
        <v>30</v>
      </c>
      <c r="D56" s="15" t="s">
        <v>31</v>
      </c>
    </row>
    <row r="57" spans="2:4" ht="27" x14ac:dyDescent="0.25">
      <c r="B57" s="17" t="s">
        <v>103</v>
      </c>
      <c r="C57" s="21">
        <v>0.12</v>
      </c>
      <c r="D57" s="19" t="s">
        <v>104</v>
      </c>
    </row>
    <row r="58" spans="2:4" x14ac:dyDescent="0.25">
      <c r="B58" s="17" t="s">
        <v>105</v>
      </c>
      <c r="C58" s="21">
        <v>0.25</v>
      </c>
      <c r="D58" s="19" t="s">
        <v>106</v>
      </c>
    </row>
    <row r="59" spans="2:4" x14ac:dyDescent="0.25">
      <c r="B59" s="17" t="s">
        <v>107</v>
      </c>
      <c r="C59" s="20">
        <v>6</v>
      </c>
      <c r="D59" s="19" t="s">
        <v>108</v>
      </c>
    </row>
    <row r="60" spans="2:4" x14ac:dyDescent="0.25">
      <c r="B60" s="17" t="s">
        <v>109</v>
      </c>
      <c r="C60" s="21">
        <v>0.03</v>
      </c>
      <c r="D60" s="19" t="s">
        <v>110</v>
      </c>
    </row>
    <row r="62" spans="2:4" ht="15.75" x14ac:dyDescent="0.25">
      <c r="B62" s="15" t="s">
        <v>111</v>
      </c>
      <c r="C62" s="16" t="s">
        <v>30</v>
      </c>
      <c r="D62" s="15" t="s">
        <v>31</v>
      </c>
    </row>
    <row r="63" spans="2:4" ht="27" x14ac:dyDescent="0.25">
      <c r="B63" s="17" t="s">
        <v>112</v>
      </c>
      <c r="C63" s="25">
        <v>14000</v>
      </c>
      <c r="D63" s="19" t="s">
        <v>113</v>
      </c>
    </row>
    <row r="64" spans="2:4" ht="27" x14ac:dyDescent="0.25">
      <c r="B64" s="17" t="s">
        <v>114</v>
      </c>
      <c r="C64" s="25">
        <v>18500</v>
      </c>
      <c r="D64" s="19" t="s">
        <v>115</v>
      </c>
    </row>
    <row r="65" spans="2:4" x14ac:dyDescent="0.25">
      <c r="B65" s="17" t="s">
        <v>116</v>
      </c>
      <c r="C65" s="18">
        <v>230</v>
      </c>
      <c r="D65" s="19" t="s">
        <v>117</v>
      </c>
    </row>
    <row r="66" spans="2:4" x14ac:dyDescent="0.25">
      <c r="B66" s="17" t="s">
        <v>118</v>
      </c>
      <c r="C66" s="20">
        <v>65</v>
      </c>
      <c r="D66" s="19"/>
    </row>
    <row r="67" spans="2:4" ht="27" x14ac:dyDescent="0.25">
      <c r="B67" s="17" t="s">
        <v>119</v>
      </c>
      <c r="C67" s="25">
        <v>3000</v>
      </c>
      <c r="D67" s="19" t="s">
        <v>120</v>
      </c>
    </row>
    <row r="68" spans="2:4" x14ac:dyDescent="0.25">
      <c r="B68" s="17" t="s">
        <v>121</v>
      </c>
      <c r="C68" s="18">
        <v>60</v>
      </c>
      <c r="D68" s="19"/>
    </row>
    <row r="71" spans="2:4" ht="15.75" x14ac:dyDescent="0.25">
      <c r="B71" s="27" t="s">
        <v>122</v>
      </c>
    </row>
    <row r="72" spans="2:4" x14ac:dyDescent="0.25">
      <c r="B72" s="28" t="s">
        <v>123</v>
      </c>
      <c r="C72" s="28" t="s">
        <v>124</v>
      </c>
      <c r="D72" s="28" t="s">
        <v>125</v>
      </c>
    </row>
    <row r="73" spans="2:4" x14ac:dyDescent="0.25">
      <c r="B73" s="17" t="s">
        <v>126</v>
      </c>
      <c r="C73" s="29" t="s">
        <v>127</v>
      </c>
      <c r="D73" s="17" t="s">
        <v>128</v>
      </c>
    </row>
    <row r="74" spans="2:4" x14ac:dyDescent="0.25">
      <c r="B74" s="17" t="s">
        <v>129</v>
      </c>
      <c r="C74" s="29" t="s">
        <v>130</v>
      </c>
      <c r="D74" s="17" t="s">
        <v>131</v>
      </c>
    </row>
    <row r="75" spans="2:4" x14ac:dyDescent="0.25">
      <c r="B75" s="17" t="s">
        <v>132</v>
      </c>
      <c r="C75" s="29" t="s">
        <v>133</v>
      </c>
      <c r="D75" s="17" t="s">
        <v>134</v>
      </c>
    </row>
    <row r="76" spans="2:4" x14ac:dyDescent="0.25">
      <c r="B76" s="17" t="s">
        <v>135</v>
      </c>
      <c r="C76" s="29" t="s">
        <v>136</v>
      </c>
      <c r="D76" s="17" t="s">
        <v>137</v>
      </c>
    </row>
    <row r="77" spans="2:4" x14ac:dyDescent="0.25">
      <c r="B77" s="30" t="s">
        <v>138</v>
      </c>
    </row>
  </sheetData>
  <hyperlinks>
    <hyperlink ref="B77" r:id="rId1"/>
  </hyperlinks>
  <pageMargins left="0.4" right="0.4" top="0.5" bottom="0.5" header="0.511811023622047" footer="0.5"/>
  <pageSetup fitToHeight="0" orientation="landscape" horizontalDpi="300" verticalDpi="300"/>
  <headerFooter>
    <oddFooter>&amp;L&amp;8 DPP calculator · Transpareo AG · https://transpareo.com&amp;R&amp;8 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E51"/>
  <sheetViews>
    <sheetView showGridLines="0" zoomScaleNormal="100" workbookViewId="0">
      <pane ySplit="1" topLeftCell="A2" activePane="bottomLeft" state="frozen"/>
      <selection pane="bottomLeft"/>
    </sheetView>
  </sheetViews>
  <sheetFormatPr baseColWidth="10" defaultColWidth="8.7109375" defaultRowHeight="15" x14ac:dyDescent="0.25"/>
  <cols>
    <col min="1" max="1" width="3" customWidth="1"/>
    <col min="2" max="2" width="54" customWidth="1"/>
    <col min="3" max="3" width="18" customWidth="1"/>
    <col min="4" max="4" width="16" customWidth="1"/>
    <col min="5" max="5" width="46" customWidth="1"/>
  </cols>
  <sheetData>
    <row r="2" spans="2:5" ht="21" x14ac:dyDescent="0.35">
      <c r="B2" s="13" t="s">
        <v>139</v>
      </c>
    </row>
    <row r="3" spans="2:5" x14ac:dyDescent="0.25">
      <c r="B3" s="14" t="s">
        <v>140</v>
      </c>
    </row>
    <row r="5" spans="2:5" ht="15.75" x14ac:dyDescent="0.25">
      <c r="B5" s="15" t="s">
        <v>141</v>
      </c>
      <c r="C5" s="16" t="s">
        <v>142</v>
      </c>
      <c r="D5" s="16" t="s">
        <v>143</v>
      </c>
      <c r="E5" s="15" t="s">
        <v>144</v>
      </c>
    </row>
    <row r="6" spans="2:5" x14ac:dyDescent="0.25">
      <c r="B6" s="17" t="s">
        <v>145</v>
      </c>
      <c r="C6" s="31">
        <f>Inputs!$C$23</f>
        <v>0.5</v>
      </c>
      <c r="D6" s="32"/>
      <c r="E6" s="33" t="s">
        <v>146</v>
      </c>
    </row>
    <row r="7" spans="2:5" x14ac:dyDescent="0.25">
      <c r="B7" s="17" t="s">
        <v>147</v>
      </c>
      <c r="C7" s="34">
        <f>Inputs!$C$23*Inputs!$C$6</f>
        <v>125000</v>
      </c>
      <c r="D7" s="32"/>
      <c r="E7" s="33"/>
    </row>
    <row r="8" spans="2:5" x14ac:dyDescent="0.25">
      <c r="B8" s="17" t="s">
        <v>148</v>
      </c>
      <c r="C8" s="31">
        <f>Inputs!$C$32</f>
        <v>0.2</v>
      </c>
      <c r="D8" s="32"/>
      <c r="E8" s="33" t="s">
        <v>149</v>
      </c>
    </row>
    <row r="9" spans="2:5" x14ac:dyDescent="0.25">
      <c r="B9" s="17" t="s">
        <v>150</v>
      </c>
      <c r="C9" s="34">
        <f>Inputs!$C$32*Inputs!$C$6</f>
        <v>50000</v>
      </c>
      <c r="D9" s="32"/>
      <c r="E9" s="33"/>
    </row>
    <row r="10" spans="2:5" x14ac:dyDescent="0.25">
      <c r="B10" s="10" t="s">
        <v>151</v>
      </c>
      <c r="C10" s="35">
        <f>C7-C9</f>
        <v>75000</v>
      </c>
      <c r="D10" s="23">
        <f>C6-C8</f>
        <v>0.3</v>
      </c>
      <c r="E10" s="36" t="s">
        <v>152</v>
      </c>
    </row>
    <row r="12" spans="2:5" ht="15.75" x14ac:dyDescent="0.25">
      <c r="B12" s="15" t="s">
        <v>153</v>
      </c>
      <c r="C12" s="16" t="s">
        <v>154</v>
      </c>
      <c r="D12" s="16" t="s">
        <v>155</v>
      </c>
      <c r="E12" s="15" t="s">
        <v>144</v>
      </c>
    </row>
    <row r="13" spans="2:5" x14ac:dyDescent="0.25">
      <c r="B13" s="17" t="s">
        <v>156</v>
      </c>
      <c r="C13" s="34">
        <f>Inputs!$C$35</f>
        <v>14000</v>
      </c>
      <c r="D13" s="34">
        <f>Inputs!$C$35*Inputs!$C$36</f>
        <v>9800</v>
      </c>
      <c r="E13" s="33" t="s">
        <v>157</v>
      </c>
    </row>
    <row r="14" spans="2:5" x14ac:dyDescent="0.25">
      <c r="B14" s="17" t="s">
        <v>158</v>
      </c>
      <c r="C14" s="34">
        <f>Inputs!$C$37*Inputs!$C$38</f>
        <v>3150</v>
      </c>
      <c r="D14" s="34">
        <f>C14*Inputs!$C$39</f>
        <v>2520</v>
      </c>
      <c r="E14" s="33" t="s">
        <v>159</v>
      </c>
    </row>
    <row r="15" spans="2:5" x14ac:dyDescent="0.25">
      <c r="B15" s="17" t="s">
        <v>83</v>
      </c>
      <c r="C15" s="34">
        <f>C7*Inputs!$C$40</f>
        <v>10000</v>
      </c>
      <c r="D15" s="34">
        <f>C15*Inputs!$C$41</f>
        <v>6000</v>
      </c>
      <c r="E15" s="33" t="s">
        <v>160</v>
      </c>
    </row>
    <row r="16" spans="2:5" x14ac:dyDescent="0.25">
      <c r="B16" s="17" t="s">
        <v>161</v>
      </c>
      <c r="C16" s="34">
        <f>Inputs!$C$42</f>
        <v>6000</v>
      </c>
      <c r="D16" s="34">
        <f>Inputs!$C$42*Inputs!$C$43</f>
        <v>3000</v>
      </c>
      <c r="E16" s="33"/>
    </row>
    <row r="17" spans="2:5" x14ac:dyDescent="0.25">
      <c r="B17" s="17" t="s">
        <v>162</v>
      </c>
      <c r="C17" s="34">
        <f>Inputs!$C$6*Inputs!$C$44/1000*Inputs!$C$45</f>
        <v>400</v>
      </c>
      <c r="D17" s="34">
        <f>C17*Inputs!$C$46</f>
        <v>320</v>
      </c>
      <c r="E17" s="33" t="s">
        <v>163</v>
      </c>
    </row>
    <row r="18" spans="2:5" x14ac:dyDescent="0.25">
      <c r="B18" s="17" t="s">
        <v>164</v>
      </c>
      <c r="C18" s="34">
        <f>Inputs!$C$47*Inputs!$C$48</f>
        <v>10500</v>
      </c>
      <c r="D18" s="34">
        <f>C18*Inputs!$C$49</f>
        <v>3150</v>
      </c>
      <c r="E18" s="33" t="s">
        <v>165</v>
      </c>
    </row>
    <row r="19" spans="2:5" x14ac:dyDescent="0.25">
      <c r="B19" s="10" t="s">
        <v>166</v>
      </c>
      <c r="C19" s="35">
        <f>SUM(C13:C18)</f>
        <v>44050</v>
      </c>
      <c r="D19" s="35">
        <f>SUM(D13:D18)</f>
        <v>24790</v>
      </c>
      <c r="E19" s="36" t="s">
        <v>167</v>
      </c>
    </row>
    <row r="21" spans="2:5" ht="15.75" x14ac:dyDescent="0.25">
      <c r="B21" s="15" t="s">
        <v>168</v>
      </c>
      <c r="C21" s="16" t="s">
        <v>30</v>
      </c>
      <c r="D21" s="16" t="s">
        <v>169</v>
      </c>
      <c r="E21" s="15" t="s">
        <v>144</v>
      </c>
    </row>
    <row r="22" spans="2:5" x14ac:dyDescent="0.25">
      <c r="B22" s="17" t="s">
        <v>170</v>
      </c>
      <c r="C22" s="37">
        <f>Inputs!$C$8*Inputs!$C$52</f>
        <v>42000</v>
      </c>
      <c r="D22" s="34">
        <f>C22*Inputs!$C$53</f>
        <v>462000</v>
      </c>
      <c r="E22" s="33" t="s">
        <v>171</v>
      </c>
    </row>
    <row r="23" spans="2:5" x14ac:dyDescent="0.25">
      <c r="B23" s="17" t="s">
        <v>172</v>
      </c>
      <c r="C23" s="37">
        <f>Inputs!$C$8*Inputs!$C$54/100</f>
        <v>1000</v>
      </c>
      <c r="D23" s="34">
        <f>C23*Inputs!$C$53</f>
        <v>11000</v>
      </c>
      <c r="E23" s="33" t="s">
        <v>173</v>
      </c>
    </row>
    <row r="24" spans="2:5" ht="27" x14ac:dyDescent="0.25">
      <c r="B24" s="10" t="s">
        <v>174</v>
      </c>
      <c r="C24" s="35"/>
      <c r="D24" s="35">
        <f>D23</f>
        <v>11000</v>
      </c>
      <c r="E24" s="36" t="s">
        <v>175</v>
      </c>
    </row>
    <row r="26" spans="2:5" ht="15.75" x14ac:dyDescent="0.25">
      <c r="B26" s="15" t="s">
        <v>176</v>
      </c>
      <c r="C26" s="16" t="s">
        <v>142</v>
      </c>
      <c r="D26" s="16" t="s">
        <v>143</v>
      </c>
      <c r="E26" s="15" t="s">
        <v>144</v>
      </c>
    </row>
    <row r="27" spans="2:5" x14ac:dyDescent="0.25">
      <c r="B27" s="10" t="s">
        <v>177</v>
      </c>
      <c r="C27" s="35">
        <f>C10+D19+D24</f>
        <v>110790</v>
      </c>
      <c r="D27" s="23">
        <f>IF(Inputs!$C$6=0,0,C27/Inputs!$C$6)</f>
        <v>0.44316</v>
      </c>
      <c r="E27" s="36" t="s">
        <v>178</v>
      </c>
    </row>
    <row r="28" spans="2:5" ht="27" x14ac:dyDescent="0.25">
      <c r="B28" s="17" t="s">
        <v>179</v>
      </c>
      <c r="C28" s="34">
        <f>-(Inputs!$C$63+Inputs!$C$65*Inputs!$C$66+Inputs!$C$67)</f>
        <v>-31950</v>
      </c>
      <c r="D28" s="32"/>
      <c r="E28" s="33" t="s">
        <v>180</v>
      </c>
    </row>
    <row r="29" spans="2:5" x14ac:dyDescent="0.25">
      <c r="B29" s="10" t="s">
        <v>181</v>
      </c>
      <c r="C29" s="35">
        <f>C27+C28</f>
        <v>78840</v>
      </c>
      <c r="D29" s="23">
        <f>IF(Inputs!$C$6=0,0,C29/Inputs!$C$6)</f>
        <v>0.31535999999999997</v>
      </c>
      <c r="E29" s="36"/>
    </row>
    <row r="30" spans="2:5" x14ac:dyDescent="0.25">
      <c r="B30" s="17" t="s">
        <v>182</v>
      </c>
      <c r="C30" s="34">
        <f>-(Inputs!$C$64+Inputs!$C$68*Inputs!$C$66)</f>
        <v>-22400</v>
      </c>
      <c r="D30" s="32"/>
      <c r="E30" s="33" t="s">
        <v>183</v>
      </c>
    </row>
    <row r="31" spans="2:5" x14ac:dyDescent="0.25">
      <c r="B31" s="10" t="s">
        <v>184</v>
      </c>
      <c r="C31" s="35">
        <f>C27+C30</f>
        <v>88390</v>
      </c>
      <c r="D31" s="23">
        <f>IF(Inputs!$C$6=0,0,C31/Inputs!$C$6)</f>
        <v>0.35355999999999999</v>
      </c>
      <c r="E31" s="36"/>
    </row>
    <row r="32" spans="2:5" ht="27" x14ac:dyDescent="0.25">
      <c r="B32" s="17" t="s">
        <v>185</v>
      </c>
      <c r="C32" s="38">
        <f>IF(C27&lt;=0,"n. a.",-C28/(C27/12))</f>
        <v>3.4606011372867589</v>
      </c>
      <c r="D32" s="32"/>
      <c r="E32" s="33" t="s">
        <v>186</v>
      </c>
    </row>
    <row r="33" spans="2:5" ht="27" x14ac:dyDescent="0.25">
      <c r="B33" s="17" t="s">
        <v>187</v>
      </c>
      <c r="C33" s="39">
        <f>IF(C28=0,"n. a.",C29/-C28)</f>
        <v>2.4676056338028167</v>
      </c>
      <c r="D33" s="32"/>
      <c r="E33" s="33" t="s">
        <v>188</v>
      </c>
    </row>
    <row r="35" spans="2:5" ht="15.75" x14ac:dyDescent="0.25">
      <c r="B35" s="15" t="s">
        <v>189</v>
      </c>
      <c r="C35" s="16" t="s">
        <v>190</v>
      </c>
      <c r="D35" s="16" t="s">
        <v>191</v>
      </c>
      <c r="E35" s="15" t="s">
        <v>144</v>
      </c>
    </row>
    <row r="36" spans="2:5" x14ac:dyDescent="0.25">
      <c r="B36" s="17" t="s">
        <v>192</v>
      </c>
      <c r="C36" s="37">
        <f>Inputs!$C$6*Inputs!$C$57</f>
        <v>30000</v>
      </c>
      <c r="D36" s="32"/>
      <c r="E36" s="33" t="s">
        <v>193</v>
      </c>
    </row>
    <row r="37" spans="2:5" ht="27" x14ac:dyDescent="0.25">
      <c r="B37" s="17" t="s">
        <v>194</v>
      </c>
      <c r="C37" s="37">
        <f>C36*Inputs!$C$58</f>
        <v>7500</v>
      </c>
      <c r="D37" s="34">
        <f>C37*Inputs!$C$59</f>
        <v>45000</v>
      </c>
      <c r="E37" s="33" t="s">
        <v>195</v>
      </c>
    </row>
    <row r="38" spans="2:5" x14ac:dyDescent="0.25">
      <c r="B38" s="17" t="s">
        <v>196</v>
      </c>
      <c r="C38" s="37">
        <f>C37*Inputs!$C$11</f>
        <v>4500</v>
      </c>
      <c r="D38" s="32"/>
      <c r="E38" s="33" t="s">
        <v>197</v>
      </c>
    </row>
    <row r="39" spans="2:5" x14ac:dyDescent="0.25">
      <c r="B39" s="17" t="s">
        <v>198</v>
      </c>
      <c r="C39" s="37">
        <f>C36*Inputs!$C$60</f>
        <v>900</v>
      </c>
      <c r="D39" s="34">
        <f>C39*Inputs!$C$9</f>
        <v>58500</v>
      </c>
      <c r="E39" s="33" t="s">
        <v>199</v>
      </c>
    </row>
    <row r="40" spans="2:5" x14ac:dyDescent="0.25">
      <c r="B40" s="10" t="s">
        <v>200</v>
      </c>
      <c r="C40" s="35"/>
      <c r="D40" s="35">
        <f>D39*Inputs!$C$10</f>
        <v>26325</v>
      </c>
      <c r="E40" s="36" t="s">
        <v>201</v>
      </c>
    </row>
    <row r="42" spans="2:5" ht="15.75" x14ac:dyDescent="0.25">
      <c r="B42" s="15" t="s">
        <v>202</v>
      </c>
      <c r="C42" s="16" t="s">
        <v>142</v>
      </c>
      <c r="D42" s="16"/>
      <c r="E42" s="15" t="s">
        <v>144</v>
      </c>
    </row>
    <row r="43" spans="2:5" x14ac:dyDescent="0.25">
      <c r="B43" s="17" t="s">
        <v>203</v>
      </c>
      <c r="C43" s="34">
        <f>C31</f>
        <v>88390</v>
      </c>
      <c r="D43" s="32"/>
      <c r="E43" s="33" t="s">
        <v>204</v>
      </c>
    </row>
    <row r="44" spans="2:5" x14ac:dyDescent="0.25">
      <c r="B44" s="17" t="s">
        <v>205</v>
      </c>
      <c r="C44" s="34">
        <f>D40</f>
        <v>26325</v>
      </c>
      <c r="D44" s="32"/>
      <c r="E44" s="33" t="s">
        <v>206</v>
      </c>
    </row>
    <row r="45" spans="2:5" x14ac:dyDescent="0.25">
      <c r="B45" s="10" t="s">
        <v>207</v>
      </c>
      <c r="C45" s="35">
        <f>C43+C44</f>
        <v>114715</v>
      </c>
      <c r="D45" s="23">
        <f>IF(Inputs!$C$6=0,0,C45/Inputs!$C$6)</f>
        <v>0.45885999999999999</v>
      </c>
      <c r="E45" s="36"/>
    </row>
    <row r="46" spans="2:5" ht="27" x14ac:dyDescent="0.25">
      <c r="B46" s="17" t="s">
        <v>208</v>
      </c>
      <c r="C46" s="34">
        <f>D37</f>
        <v>45000</v>
      </c>
      <c r="D46" s="32"/>
      <c r="E46" s="33" t="s">
        <v>209</v>
      </c>
    </row>
    <row r="49" spans="2:4" ht="17.25" x14ac:dyDescent="0.3">
      <c r="B49" s="3" t="s">
        <v>210</v>
      </c>
    </row>
    <row r="50" spans="2:4" ht="31.5" customHeight="1" x14ac:dyDescent="0.25">
      <c r="B50" s="40" t="s">
        <v>211</v>
      </c>
      <c r="C50" s="40" t="s">
        <v>212</v>
      </c>
      <c r="D50" s="40" t="s">
        <v>213</v>
      </c>
    </row>
    <row r="51" spans="2:4" ht="30" customHeight="1" x14ac:dyDescent="0.35">
      <c r="B51" s="41">
        <f>C31</f>
        <v>88390</v>
      </c>
      <c r="C51" s="42">
        <f>C32</f>
        <v>3.4606011372867589</v>
      </c>
      <c r="D51" s="43">
        <f>D45</f>
        <v>0.45885999999999999</v>
      </c>
    </row>
  </sheetData>
  <pageMargins left="0.4" right="0.4" top="0.5" bottom="0.5" header="0.511811023622047" footer="0.5"/>
  <pageSetup fitToHeight="0" orientation="landscape" horizontalDpi="300" verticalDpi="300"/>
  <headerFooter>
    <oddFooter>&amp;L&amp;8 DPP calculator · Transpareo AG · https://transpareo.com&amp;R&amp;8 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I33"/>
  <sheetViews>
    <sheetView showGridLines="0" topLeftCell="A8" zoomScaleNormal="100" workbookViewId="0"/>
  </sheetViews>
  <sheetFormatPr baseColWidth="10" defaultColWidth="8.7109375" defaultRowHeight="15" x14ac:dyDescent="0.25"/>
  <cols>
    <col min="1" max="1" width="3" customWidth="1"/>
    <col min="2" max="2" width="34" customWidth="1"/>
    <col min="3" max="8" width="17" customWidth="1"/>
    <col min="9" max="9" width="64" customWidth="1"/>
  </cols>
  <sheetData>
    <row r="2" spans="2:9" ht="21" x14ac:dyDescent="0.35">
      <c r="B2" s="13" t="s">
        <v>214</v>
      </c>
    </row>
    <row r="3" spans="2:9" x14ac:dyDescent="0.25">
      <c r="B3" s="14" t="s">
        <v>215</v>
      </c>
    </row>
    <row r="5" spans="2:9" ht="17.25" x14ac:dyDescent="0.3">
      <c r="B5" s="3" t="s">
        <v>216</v>
      </c>
    </row>
    <row r="6" spans="2:9" x14ac:dyDescent="0.25">
      <c r="B6" s="44" t="s">
        <v>217</v>
      </c>
      <c r="C6" s="44" t="s">
        <v>143</v>
      </c>
      <c r="D6" s="44" t="s">
        <v>218</v>
      </c>
      <c r="I6" s="44" t="s">
        <v>219</v>
      </c>
    </row>
    <row r="7" spans="2:9" ht="33.75" customHeight="1" x14ac:dyDescent="0.25">
      <c r="B7" s="17" t="s">
        <v>220</v>
      </c>
      <c r="C7" s="22">
        <v>0.16</v>
      </c>
      <c r="D7" s="34">
        <f>C7*Inputs!$C$6</f>
        <v>40000</v>
      </c>
      <c r="I7" s="33" t="s">
        <v>221</v>
      </c>
    </row>
    <row r="8" spans="2:9" ht="33.75" customHeight="1" x14ac:dyDescent="0.25">
      <c r="B8" s="10" t="s">
        <v>222</v>
      </c>
      <c r="C8" s="45">
        <f>Result!$D$10</f>
        <v>0.3</v>
      </c>
      <c r="D8" s="46">
        <f>C8*Inputs!$C$6</f>
        <v>75000</v>
      </c>
      <c r="I8" s="36" t="s">
        <v>223</v>
      </c>
    </row>
    <row r="9" spans="2:9" ht="33.75" customHeight="1" x14ac:dyDescent="0.25">
      <c r="B9" s="17" t="s">
        <v>224</v>
      </c>
      <c r="C9" s="22">
        <v>0.36</v>
      </c>
      <c r="D9" s="34">
        <f>C9*Inputs!$C$6</f>
        <v>90000</v>
      </c>
      <c r="I9" s="33" t="s">
        <v>225</v>
      </c>
    </row>
    <row r="12" spans="2:9" ht="17.25" x14ac:dyDescent="0.3">
      <c r="B12" s="3" t="s">
        <v>226</v>
      </c>
    </row>
    <row r="13" spans="2:9" ht="54" x14ac:dyDescent="0.25">
      <c r="B13" s="47" t="s">
        <v>227</v>
      </c>
    </row>
    <row r="15" spans="2:9" x14ac:dyDescent="0.25">
      <c r="B15" s="44" t="s">
        <v>228</v>
      </c>
      <c r="C15" s="48">
        <v>0.1</v>
      </c>
      <c r="D15" s="48">
        <v>0.16</v>
      </c>
      <c r="E15" s="48">
        <v>0.2</v>
      </c>
      <c r="F15" s="48">
        <v>0.3</v>
      </c>
      <c r="G15" s="48">
        <v>0.36</v>
      </c>
    </row>
    <row r="16" spans="2:9" x14ac:dyDescent="0.25">
      <c r="B16" s="49">
        <v>0</v>
      </c>
      <c r="C16" s="34">
        <f>C$15*Inputs!$C$6+Result!$D$19+Inputs!$C$8*$B16/100*Inputs!$C$53</f>
        <v>49790</v>
      </c>
      <c r="D16" s="34">
        <f>D$15*Inputs!$C$6+Result!$D$19+Inputs!$C$8*$B16/100*Inputs!$C$53</f>
        <v>64790</v>
      </c>
      <c r="E16" s="34">
        <f>E$15*Inputs!$C$6+Result!$D$19+Inputs!$C$8*$B16/100*Inputs!$C$53</f>
        <v>74790</v>
      </c>
      <c r="F16" s="34">
        <f>F$15*Inputs!$C$6+Result!$D$19+Inputs!$C$8*$B16/100*Inputs!$C$53</f>
        <v>99790</v>
      </c>
      <c r="G16" s="34">
        <f>G$15*Inputs!$C$6+Result!$D$19+Inputs!$C$8*$B16/100*Inputs!$C$53</f>
        <v>114790</v>
      </c>
    </row>
    <row r="17" spans="2:7" x14ac:dyDescent="0.25">
      <c r="B17" s="49">
        <v>0.5</v>
      </c>
      <c r="C17" s="34">
        <f>C$15*Inputs!$C$6+Result!$D$19+Inputs!$C$8*$B17/100*Inputs!$C$53</f>
        <v>55290</v>
      </c>
      <c r="D17" s="34">
        <f>D$15*Inputs!$C$6+Result!$D$19+Inputs!$C$8*$B17/100*Inputs!$C$53</f>
        <v>70290</v>
      </c>
      <c r="E17" s="34">
        <f>E$15*Inputs!$C$6+Result!$D$19+Inputs!$C$8*$B17/100*Inputs!$C$53</f>
        <v>80290</v>
      </c>
      <c r="F17" s="34">
        <f>F$15*Inputs!$C$6+Result!$D$19+Inputs!$C$8*$B17/100*Inputs!$C$53</f>
        <v>105290</v>
      </c>
      <c r="G17" s="34">
        <f>G$15*Inputs!$C$6+Result!$D$19+Inputs!$C$8*$B17/100*Inputs!$C$53</f>
        <v>120290</v>
      </c>
    </row>
    <row r="18" spans="2:7" x14ac:dyDescent="0.25">
      <c r="B18" s="49">
        <v>1</v>
      </c>
      <c r="C18" s="34">
        <f>C$15*Inputs!$C$6+Result!$D$19+Inputs!$C$8*$B18/100*Inputs!$C$53</f>
        <v>60790</v>
      </c>
      <c r="D18" s="34">
        <f>D$15*Inputs!$C$6+Result!$D$19+Inputs!$C$8*$B18/100*Inputs!$C$53</f>
        <v>75790</v>
      </c>
      <c r="E18" s="34">
        <f>E$15*Inputs!$C$6+Result!$D$19+Inputs!$C$8*$B18/100*Inputs!$C$53</f>
        <v>85790</v>
      </c>
      <c r="F18" s="35">
        <f>F$15*Inputs!$C$6+Result!$D$19+Inputs!$C$8*$B18/100*Inputs!$C$53</f>
        <v>110790</v>
      </c>
      <c r="G18" s="34">
        <f>G$15*Inputs!$C$6+Result!$D$19+Inputs!$C$8*$B18/100*Inputs!$C$53</f>
        <v>125790</v>
      </c>
    </row>
    <row r="19" spans="2:7" x14ac:dyDescent="0.25">
      <c r="B19" s="49">
        <v>2</v>
      </c>
      <c r="C19" s="34">
        <f>C$15*Inputs!$C$6+Result!$D$19+Inputs!$C$8*$B19/100*Inputs!$C$53</f>
        <v>71790</v>
      </c>
      <c r="D19" s="34">
        <f>D$15*Inputs!$C$6+Result!$D$19+Inputs!$C$8*$B19/100*Inputs!$C$53</f>
        <v>86790</v>
      </c>
      <c r="E19" s="34">
        <f>E$15*Inputs!$C$6+Result!$D$19+Inputs!$C$8*$B19/100*Inputs!$C$53</f>
        <v>96790</v>
      </c>
      <c r="F19" s="34">
        <f>F$15*Inputs!$C$6+Result!$D$19+Inputs!$C$8*$B19/100*Inputs!$C$53</f>
        <v>121790</v>
      </c>
      <c r="G19" s="34">
        <f>G$15*Inputs!$C$6+Result!$D$19+Inputs!$C$8*$B19/100*Inputs!$C$53</f>
        <v>136790</v>
      </c>
    </row>
    <row r="20" spans="2:7" x14ac:dyDescent="0.25">
      <c r="B20" s="49">
        <v>3</v>
      </c>
      <c r="C20" s="34">
        <f>C$15*Inputs!$C$6+Result!$D$19+Inputs!$C$8*$B20/100*Inputs!$C$53</f>
        <v>82790</v>
      </c>
      <c r="D20" s="34">
        <f>D$15*Inputs!$C$6+Result!$D$19+Inputs!$C$8*$B20/100*Inputs!$C$53</f>
        <v>97790</v>
      </c>
      <c r="E20" s="34">
        <f>E$15*Inputs!$C$6+Result!$D$19+Inputs!$C$8*$B20/100*Inputs!$C$53</f>
        <v>107790</v>
      </c>
      <c r="F20" s="34">
        <f>F$15*Inputs!$C$6+Result!$D$19+Inputs!$C$8*$B20/100*Inputs!$C$53</f>
        <v>132790</v>
      </c>
      <c r="G20" s="34">
        <f>G$15*Inputs!$C$6+Result!$D$19+Inputs!$C$8*$B20/100*Inputs!$C$53</f>
        <v>147790</v>
      </c>
    </row>
    <row r="22" spans="2:7" x14ac:dyDescent="0.25">
      <c r="B22" s="30" t="s">
        <v>229</v>
      </c>
    </row>
    <row r="25" spans="2:7" ht="17.25" x14ac:dyDescent="0.3">
      <c r="B25" s="3" t="s">
        <v>230</v>
      </c>
    </row>
    <row r="26" spans="2:7" ht="30" customHeight="1" x14ac:dyDescent="0.25">
      <c r="B26" s="50" t="s">
        <v>231</v>
      </c>
      <c r="C26" s="51" t="s">
        <v>232</v>
      </c>
      <c r="D26" s="51" t="s">
        <v>233</v>
      </c>
      <c r="E26" s="51" t="s">
        <v>234</v>
      </c>
      <c r="F26" s="51" t="s">
        <v>235</v>
      </c>
    </row>
    <row r="27" spans="2:7" x14ac:dyDescent="0.25">
      <c r="B27" s="52">
        <v>0.05</v>
      </c>
      <c r="C27" s="37">
        <f>Inputs!$C$6*$B27</f>
        <v>12500</v>
      </c>
      <c r="D27" s="37">
        <f>C27*Inputs!$C$58</f>
        <v>3125</v>
      </c>
      <c r="E27" s="34">
        <f>D27*Inputs!$C$59</f>
        <v>18750</v>
      </c>
      <c r="F27" s="34">
        <f>C27*Inputs!$C$60*Inputs!$C$9*Inputs!$C$10</f>
        <v>10968.75</v>
      </c>
    </row>
    <row r="28" spans="2:7" x14ac:dyDescent="0.25">
      <c r="B28" s="52">
        <v>0.08</v>
      </c>
      <c r="C28" s="37">
        <f>Inputs!$C$6*$B28</f>
        <v>20000</v>
      </c>
      <c r="D28" s="37">
        <f>C28*Inputs!$C$58</f>
        <v>5000</v>
      </c>
      <c r="E28" s="34">
        <f>D28*Inputs!$C$59</f>
        <v>30000</v>
      </c>
      <c r="F28" s="34">
        <f>C28*Inputs!$C$60*Inputs!$C$9*Inputs!$C$10</f>
        <v>17550</v>
      </c>
    </row>
    <row r="29" spans="2:7" x14ac:dyDescent="0.25">
      <c r="B29" s="52">
        <v>0.12</v>
      </c>
      <c r="C29" s="53">
        <f>Inputs!$C$6*$B29</f>
        <v>30000</v>
      </c>
      <c r="D29" s="53">
        <f>C29*Inputs!$C$58</f>
        <v>7500</v>
      </c>
      <c r="E29" s="35">
        <f>D29*Inputs!$C$59</f>
        <v>45000</v>
      </c>
      <c r="F29" s="35">
        <f>C29*Inputs!$C$60*Inputs!$C$9*Inputs!$C$10</f>
        <v>26325</v>
      </c>
    </row>
    <row r="30" spans="2:7" x14ac:dyDescent="0.25">
      <c r="B30" s="52">
        <v>0.18</v>
      </c>
      <c r="C30" s="37">
        <f>Inputs!$C$6*$B30</f>
        <v>45000</v>
      </c>
      <c r="D30" s="37">
        <f>C30*Inputs!$C$58</f>
        <v>11250</v>
      </c>
      <c r="E30" s="34">
        <f>D30*Inputs!$C$59</f>
        <v>67500</v>
      </c>
      <c r="F30" s="34">
        <f>C30*Inputs!$C$60*Inputs!$C$9*Inputs!$C$10</f>
        <v>39487.5</v>
      </c>
    </row>
    <row r="31" spans="2:7" x14ac:dyDescent="0.25">
      <c r="B31" s="52">
        <v>0.25</v>
      </c>
      <c r="C31" s="37">
        <f>Inputs!$C$6*$B31</f>
        <v>62500</v>
      </c>
      <c r="D31" s="37">
        <f>C31*Inputs!$C$58</f>
        <v>15625</v>
      </c>
      <c r="E31" s="34">
        <f>D31*Inputs!$C$59</f>
        <v>93750</v>
      </c>
      <c r="F31" s="34">
        <f>C31*Inputs!$C$60*Inputs!$C$9*Inputs!$C$10</f>
        <v>54843.75</v>
      </c>
    </row>
    <row r="33" spans="2:2" x14ac:dyDescent="0.25">
      <c r="B33" s="30" t="s">
        <v>236</v>
      </c>
    </row>
  </sheetData>
  <pageMargins left="0.4" right="0.4" top="0.5" bottom="0.5" header="0.511811023622047" footer="0.5"/>
  <pageSetup fitToHeight="0" orientation="landscape" horizontalDpi="300" verticalDpi="300"/>
  <headerFooter>
    <oddFooter>&amp;L&amp;8 DPP calculator · Transpareo AG · https://transpareo.com&amp;R&amp;8 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4</vt:i4>
      </vt:variant>
    </vt:vector>
  </HeadingPairs>
  <TitlesOfParts>
    <vt:vector size="8" baseType="lpstr">
      <vt:lpstr>Anleitung</vt:lpstr>
      <vt:lpstr>Eingaben</vt:lpstr>
      <vt:lpstr>Ergebnis</vt:lpstr>
      <vt:lpstr>Szenarien</vt:lpstr>
      <vt:lpstr>Anleitung!Druckbereich</vt:lpstr>
      <vt:lpstr>Eingaben!Druckbereich</vt:lpstr>
      <vt:lpstr>Ergebnis!Druckbereich</vt:lpstr>
      <vt:lpstr>Szenarien!Druckbereich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Günter W Reichelt</cp:lastModifiedBy>
  <cp:revision>0</cp:revision>
  <dcterms:created xsi:type="dcterms:W3CDTF">2026-08-05T16:48:29Z</dcterms:created>
  <dcterms:modified xsi:type="dcterms:W3CDTF">2026-08-06T10:11:24Z</dcterms:modified>
  <dc:language>en-US</dc:language>
</cp:coreProperties>
</file>